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wsfs1\Users$\jstilb\Desktop\"/>
    </mc:Choice>
  </mc:AlternateContent>
  <bookViews>
    <workbookView xWindow="0" yWindow="0" windowWidth="28800" windowHeight="12300" activeTab="3"/>
  </bookViews>
  <sheets>
    <sheet name="Setup" sheetId="1" r:id="rId1"/>
    <sheet name="Overview  Summary" sheetId="2" r:id="rId2"/>
    <sheet name="Expenses" sheetId="3" r:id="rId3"/>
    <sheet name="Revenues" sheetId="4" r:id="rId4"/>
  </sheets>
  <calcPr calcId="162913"/>
</workbook>
</file>

<file path=xl/calcChain.xml><?xml version="1.0" encoding="utf-8"?>
<calcChain xmlns="http://schemas.openxmlformats.org/spreadsheetml/2006/main">
  <c r="H70" i="4" l="1"/>
  <c r="F69" i="4"/>
  <c r="E69" i="4"/>
  <c r="G69" i="4" s="1"/>
  <c r="I69" i="4" s="1"/>
  <c r="C69" i="4"/>
  <c r="F68" i="4"/>
  <c r="E68" i="4"/>
  <c r="G68" i="4" s="1"/>
  <c r="I68" i="4" s="1"/>
  <c r="C68" i="4"/>
  <c r="F67" i="4"/>
  <c r="E67" i="4"/>
  <c r="G67" i="4" s="1"/>
  <c r="I67" i="4" s="1"/>
  <c r="C67" i="4"/>
  <c r="F66" i="4"/>
  <c r="E66" i="4"/>
  <c r="G66" i="4" s="1"/>
  <c r="I66" i="4" s="1"/>
  <c r="C66" i="4"/>
  <c r="F65" i="4"/>
  <c r="E65" i="4"/>
  <c r="G65" i="4" s="1"/>
  <c r="I65" i="4" s="1"/>
  <c r="C65" i="4"/>
  <c r="F64" i="4"/>
  <c r="E64" i="4"/>
  <c r="G64" i="4" s="1"/>
  <c r="I64" i="4" s="1"/>
  <c r="C64" i="4"/>
  <c r="F63" i="4"/>
  <c r="E63" i="4"/>
  <c r="G63" i="4" s="1"/>
  <c r="I63" i="4" s="1"/>
  <c r="C63" i="4"/>
  <c r="F62" i="4"/>
  <c r="E62" i="4"/>
  <c r="G62" i="4" s="1"/>
  <c r="I62" i="4" s="1"/>
  <c r="C62" i="4"/>
  <c r="F61" i="4"/>
  <c r="E61" i="4"/>
  <c r="G61" i="4" s="1"/>
  <c r="I61" i="4" s="1"/>
  <c r="C61" i="4"/>
  <c r="F60" i="4"/>
  <c r="E60" i="4"/>
  <c r="G60" i="4" s="1"/>
  <c r="I60" i="4" s="1"/>
  <c r="C60" i="4"/>
  <c r="F59" i="4"/>
  <c r="E59" i="4"/>
  <c r="G59" i="4" s="1"/>
  <c r="I59" i="4" s="1"/>
  <c r="I13" i="2" s="1"/>
  <c r="C59" i="4"/>
  <c r="F58" i="4"/>
  <c r="E58" i="4"/>
  <c r="G58" i="4" s="1"/>
  <c r="C58" i="4"/>
  <c r="H54" i="4"/>
  <c r="F53" i="4"/>
  <c r="E53" i="4"/>
  <c r="D53" i="4"/>
  <c r="C53" i="4"/>
  <c r="I52" i="4"/>
  <c r="I50" i="4"/>
  <c r="G50" i="4"/>
  <c r="F50" i="4"/>
  <c r="E50" i="4"/>
  <c r="C50" i="4"/>
  <c r="F49" i="4"/>
  <c r="E49" i="4"/>
  <c r="C49" i="4"/>
  <c r="I48" i="4"/>
  <c r="F48" i="4"/>
  <c r="E48" i="4"/>
  <c r="C48" i="4"/>
  <c r="F47" i="4"/>
  <c r="E47" i="4"/>
  <c r="C47" i="4"/>
  <c r="I46" i="4"/>
  <c r="F46" i="4"/>
  <c r="E46" i="4"/>
  <c r="C46" i="4"/>
  <c r="F45" i="4"/>
  <c r="E45" i="4"/>
  <c r="C45" i="4"/>
  <c r="I44" i="4"/>
  <c r="F44" i="4"/>
  <c r="E44" i="4"/>
  <c r="C44" i="4"/>
  <c r="F43" i="4"/>
  <c r="E43" i="4"/>
  <c r="C43" i="4"/>
  <c r="I42" i="4"/>
  <c r="F42" i="4"/>
  <c r="E42" i="4"/>
  <c r="C42" i="4"/>
  <c r="F41" i="4"/>
  <c r="E41" i="4"/>
  <c r="C41" i="4"/>
  <c r="I40" i="4"/>
  <c r="F40" i="4"/>
  <c r="E40" i="4"/>
  <c r="C40" i="4"/>
  <c r="F39" i="4"/>
  <c r="E39" i="4"/>
  <c r="C39" i="4"/>
  <c r="H35" i="4"/>
  <c r="F34" i="4"/>
  <c r="E34" i="4"/>
  <c r="G34" i="4" s="1"/>
  <c r="I34" i="4" s="1"/>
  <c r="C34" i="4"/>
  <c r="F33" i="4"/>
  <c r="E33" i="4"/>
  <c r="C33" i="4"/>
  <c r="F32" i="4"/>
  <c r="E32" i="4"/>
  <c r="G32" i="4" s="1"/>
  <c r="I32" i="4" s="1"/>
  <c r="C32" i="4"/>
  <c r="F31" i="4"/>
  <c r="E31" i="4"/>
  <c r="C31" i="4"/>
  <c r="F30" i="4"/>
  <c r="E30" i="4"/>
  <c r="G30" i="4" s="1"/>
  <c r="I30" i="4" s="1"/>
  <c r="C30" i="4"/>
  <c r="F29" i="4"/>
  <c r="E29" i="4"/>
  <c r="C29" i="4"/>
  <c r="F28" i="4"/>
  <c r="E28" i="4"/>
  <c r="G28" i="4" s="1"/>
  <c r="I28" i="4" s="1"/>
  <c r="C28" i="4"/>
  <c r="F27" i="4"/>
  <c r="E27" i="4"/>
  <c r="C27" i="4"/>
  <c r="F26" i="4"/>
  <c r="E26" i="4"/>
  <c r="G26" i="4" s="1"/>
  <c r="I26" i="4" s="1"/>
  <c r="C26" i="4"/>
  <c r="F25" i="4"/>
  <c r="E25" i="4"/>
  <c r="C25" i="4"/>
  <c r="F24" i="4"/>
  <c r="E24" i="4"/>
  <c r="G24" i="4" s="1"/>
  <c r="I24" i="4" s="1"/>
  <c r="C24" i="4"/>
  <c r="F23" i="4"/>
  <c r="E23" i="4"/>
  <c r="C23" i="4"/>
  <c r="H18" i="4"/>
  <c r="F17" i="4"/>
  <c r="E17" i="4"/>
  <c r="G17" i="4" s="1"/>
  <c r="I17" i="4" s="1"/>
  <c r="C17" i="4"/>
  <c r="F16" i="4"/>
  <c r="E16" i="4"/>
  <c r="G16" i="4" s="1"/>
  <c r="I16" i="4" s="1"/>
  <c r="C16" i="4"/>
  <c r="F15" i="4"/>
  <c r="E15" i="4"/>
  <c r="G15" i="4" s="1"/>
  <c r="I15" i="4" s="1"/>
  <c r="C15" i="4"/>
  <c r="F14" i="4"/>
  <c r="E14" i="4"/>
  <c r="G14" i="4" s="1"/>
  <c r="I14" i="4" s="1"/>
  <c r="C14" i="4"/>
  <c r="F13" i="4"/>
  <c r="E13" i="4"/>
  <c r="G13" i="4" s="1"/>
  <c r="I13" i="4" s="1"/>
  <c r="C13" i="4"/>
  <c r="F12" i="4"/>
  <c r="E12" i="4"/>
  <c r="G12" i="4" s="1"/>
  <c r="I12" i="4" s="1"/>
  <c r="C12" i="4"/>
  <c r="F11" i="4"/>
  <c r="E11" i="4"/>
  <c r="G11" i="4" s="1"/>
  <c r="I11" i="4" s="1"/>
  <c r="C11" i="4"/>
  <c r="F10" i="4"/>
  <c r="E10" i="4"/>
  <c r="G10" i="4" s="1"/>
  <c r="I10" i="4" s="1"/>
  <c r="C10" i="4"/>
  <c r="F9" i="4"/>
  <c r="E9" i="4"/>
  <c r="G9" i="4" s="1"/>
  <c r="I9" i="4" s="1"/>
  <c r="C9" i="4"/>
  <c r="F8" i="4"/>
  <c r="E8" i="4"/>
  <c r="G8" i="4" s="1"/>
  <c r="I8" i="4" s="1"/>
  <c r="C8" i="4"/>
  <c r="F7" i="4"/>
  <c r="E7" i="4"/>
  <c r="G7" i="4" s="1"/>
  <c r="I7" i="4" s="1"/>
  <c r="C7" i="4"/>
  <c r="F6" i="4"/>
  <c r="E6" i="4"/>
  <c r="G6" i="4" s="1"/>
  <c r="C6" i="4"/>
  <c r="I3" i="4"/>
  <c r="B2" i="4"/>
  <c r="H75" i="3"/>
  <c r="G74" i="3"/>
  <c r="I74" i="3" s="1"/>
  <c r="G73" i="3"/>
  <c r="I73" i="3" s="1"/>
  <c r="G72" i="3"/>
  <c r="I72" i="3" s="1"/>
  <c r="G71" i="3"/>
  <c r="I71" i="3" s="1"/>
  <c r="H67" i="3"/>
  <c r="H22" i="2" s="1"/>
  <c r="I66" i="3"/>
  <c r="G66" i="3"/>
  <c r="I65" i="3"/>
  <c r="G65" i="3"/>
  <c r="I64" i="3"/>
  <c r="G64" i="3"/>
  <c r="I63" i="3"/>
  <c r="G63" i="3"/>
  <c r="I62" i="3"/>
  <c r="G62" i="3"/>
  <c r="I61" i="3"/>
  <c r="G61" i="3"/>
  <c r="I60" i="3"/>
  <c r="G60" i="3"/>
  <c r="I59" i="3"/>
  <c r="G59" i="3"/>
  <c r="I58" i="3"/>
  <c r="G58" i="3"/>
  <c r="G67" i="3" s="1"/>
  <c r="I67" i="3" s="1"/>
  <c r="H54" i="3"/>
  <c r="G53" i="3"/>
  <c r="I53" i="3" s="1"/>
  <c r="G52" i="3"/>
  <c r="I52" i="3" s="1"/>
  <c r="G51" i="3"/>
  <c r="I51" i="3" s="1"/>
  <c r="G50" i="3"/>
  <c r="I50" i="3" s="1"/>
  <c r="G49" i="3"/>
  <c r="I49" i="3" s="1"/>
  <c r="H45" i="3"/>
  <c r="H20" i="2" s="1"/>
  <c r="I44" i="3"/>
  <c r="G44" i="3"/>
  <c r="I43" i="3"/>
  <c r="G43" i="3"/>
  <c r="I42" i="3"/>
  <c r="G42" i="3"/>
  <c r="I41" i="3"/>
  <c r="G41" i="3"/>
  <c r="I40" i="3"/>
  <c r="G40" i="3"/>
  <c r="I39" i="3"/>
  <c r="G39" i="3"/>
  <c r="I38" i="3"/>
  <c r="G38" i="3"/>
  <c r="I37" i="3"/>
  <c r="G37" i="3"/>
  <c r="G45" i="3" s="1"/>
  <c r="I45" i="3" s="1"/>
  <c r="I20" i="2" s="1"/>
  <c r="H33" i="3"/>
  <c r="G32" i="3"/>
  <c r="I32" i="3" s="1"/>
  <c r="G31" i="3"/>
  <c r="I31" i="3" s="1"/>
  <c r="G30" i="3"/>
  <c r="I30" i="3" s="1"/>
  <c r="G29" i="3"/>
  <c r="I29" i="3" s="1"/>
  <c r="H25" i="3"/>
  <c r="H18" i="2" s="1"/>
  <c r="H24" i="2" s="1"/>
  <c r="H26" i="2" s="1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I25" i="3" s="1"/>
  <c r="G14" i="3"/>
  <c r="G25" i="3" s="1"/>
  <c r="G18" i="2" s="1"/>
  <c r="H9" i="3"/>
  <c r="G9" i="3"/>
  <c r="I9" i="3" s="1"/>
  <c r="I17" i="2" s="1"/>
  <c r="I8" i="3"/>
  <c r="I7" i="3"/>
  <c r="I6" i="3"/>
  <c r="I3" i="3"/>
  <c r="B2" i="3"/>
  <c r="H23" i="2"/>
  <c r="C23" i="2"/>
  <c r="I22" i="2"/>
  <c r="G22" i="2"/>
  <c r="C22" i="2"/>
  <c r="H21" i="2"/>
  <c r="C21" i="2"/>
  <c r="G20" i="2"/>
  <c r="C20" i="2"/>
  <c r="H19" i="2"/>
  <c r="C19" i="2"/>
  <c r="I18" i="2"/>
  <c r="C18" i="2"/>
  <c r="H17" i="2"/>
  <c r="G17" i="2"/>
  <c r="C17" i="2"/>
  <c r="E12" i="2"/>
  <c r="C9" i="2"/>
  <c r="H8" i="2"/>
  <c r="C8" i="2"/>
  <c r="H7" i="2"/>
  <c r="C7" i="2"/>
  <c r="C6" i="2"/>
  <c r="I3" i="2"/>
  <c r="B2" i="2"/>
  <c r="G98" i="1"/>
  <c r="G97" i="1"/>
  <c r="G96" i="1"/>
  <c r="G95" i="1"/>
  <c r="G94" i="1"/>
  <c r="G93" i="1"/>
  <c r="G92" i="1"/>
  <c r="G91" i="1"/>
  <c r="G90" i="1"/>
  <c r="G89" i="1"/>
  <c r="G101" i="1" s="1"/>
  <c r="G80" i="1"/>
  <c r="G53" i="4" s="1"/>
  <c r="G76" i="1"/>
  <c r="G49" i="4" s="1"/>
  <c r="I49" i="4" s="1"/>
  <c r="G75" i="1"/>
  <c r="G48" i="4" s="1"/>
  <c r="G74" i="1"/>
  <c r="G47" i="4" s="1"/>
  <c r="I47" i="4" s="1"/>
  <c r="G73" i="1"/>
  <c r="G46" i="4" s="1"/>
  <c r="G72" i="1"/>
  <c r="G45" i="4" s="1"/>
  <c r="I45" i="4" s="1"/>
  <c r="G71" i="1"/>
  <c r="G44" i="4" s="1"/>
  <c r="G70" i="1"/>
  <c r="G43" i="4" s="1"/>
  <c r="I43" i="4" s="1"/>
  <c r="G69" i="1"/>
  <c r="G42" i="4" s="1"/>
  <c r="G68" i="1"/>
  <c r="G41" i="4" s="1"/>
  <c r="I41" i="4" s="1"/>
  <c r="G67" i="1"/>
  <c r="G40" i="4" s="1"/>
  <c r="G66" i="1"/>
  <c r="G82" i="1" s="1"/>
  <c r="G40" i="1"/>
  <c r="G39" i="1"/>
  <c r="G38" i="1"/>
  <c r="G37" i="1"/>
  <c r="G36" i="1"/>
  <c r="G35" i="1"/>
  <c r="G34" i="1"/>
  <c r="G33" i="1"/>
  <c r="G32" i="1"/>
  <c r="G31" i="1"/>
  <c r="G30" i="1"/>
  <c r="G29" i="1"/>
  <c r="G41" i="1" s="1"/>
  <c r="I53" i="4" l="1"/>
  <c r="G70" i="4"/>
  <c r="G9" i="2" s="1"/>
  <c r="I58" i="4"/>
  <c r="I12" i="2" s="1"/>
  <c r="G18" i="4"/>
  <c r="G6" i="2" s="1"/>
  <c r="I6" i="4"/>
  <c r="G54" i="3"/>
  <c r="G75" i="3"/>
  <c r="G39" i="4"/>
  <c r="I39" i="4" s="1"/>
  <c r="G33" i="3"/>
  <c r="H6" i="2"/>
  <c r="G23" i="4"/>
  <c r="G25" i="4"/>
  <c r="I25" i="4" s="1"/>
  <c r="G27" i="4"/>
  <c r="I27" i="4" s="1"/>
  <c r="G29" i="4"/>
  <c r="I29" i="4" s="1"/>
  <c r="G31" i="4"/>
  <c r="I31" i="4" s="1"/>
  <c r="G33" i="4"/>
  <c r="I33" i="4" s="1"/>
  <c r="I70" i="4"/>
  <c r="I9" i="2" s="1"/>
  <c r="H9" i="2"/>
  <c r="G54" i="4" l="1"/>
  <c r="H10" i="2"/>
  <c r="I33" i="3"/>
  <c r="I19" i="2" s="1"/>
  <c r="G19" i="2"/>
  <c r="G21" i="2"/>
  <c r="I54" i="3"/>
  <c r="I21" i="2" s="1"/>
  <c r="I23" i="4"/>
  <c r="G35" i="4"/>
  <c r="I18" i="4"/>
  <c r="I6" i="2" s="1"/>
  <c r="I75" i="3"/>
  <c r="I23" i="2" s="1"/>
  <c r="G23" i="2"/>
  <c r="G8" i="2" l="1"/>
  <c r="I54" i="4"/>
  <c r="I8" i="2" s="1"/>
  <c r="G7" i="2"/>
  <c r="G10" i="2" s="1"/>
  <c r="I35" i="4"/>
  <c r="I7" i="2" s="1"/>
  <c r="G24" i="2"/>
  <c r="I24" i="2" s="1"/>
  <c r="I10" i="2"/>
  <c r="G12" i="2" l="1"/>
  <c r="G13" i="2" s="1"/>
  <c r="G14" i="2" s="1"/>
  <c r="I14" i="2" l="1"/>
  <c r="G26" i="2"/>
  <c r="I26" i="2" s="1"/>
</calcChain>
</file>

<file path=xl/sharedStrings.xml><?xml version="1.0" encoding="utf-8"?>
<sst xmlns="http://schemas.openxmlformats.org/spreadsheetml/2006/main" count="353" uniqueCount="193">
  <si>
    <t>Welcome to Handbid's Fundraising Event Budget Template!</t>
  </si>
  <si>
    <t>This budget worksheet will help any event event organizer better estimate profitabilty of their event, regardless of the size or age of your Event</t>
  </si>
  <si>
    <t>Budget Summary</t>
  </si>
  <si>
    <t>To use the template, start here on this first tab and complete all GREY fields &gt;&gt;</t>
  </si>
  <si>
    <t>Expense Worksheet</t>
  </si>
  <si>
    <t>which exist on Expenses and Revenue Tabs as well.</t>
  </si>
  <si>
    <t>Be sure to also look for the "Comments" Column on the Expenses tab where we explain in more detail some of the expenses.  If an expense or revenue</t>
  </si>
  <si>
    <t xml:space="preserve">does not apply, just ignore it. </t>
  </si>
  <si>
    <t>VENUE</t>
  </si>
  <si>
    <t>DISCLAIMER</t>
  </si>
  <si>
    <t xml:space="preserve">We offer this template to you as a tool to assist you in your planning.  The template is provided "as-is" and you assume all risk in using it to forecast your event budget. </t>
  </si>
  <si>
    <t>QUANTITY</t>
  </si>
  <si>
    <t>Revenues</t>
  </si>
  <si>
    <t>BUDGET</t>
  </si>
  <si>
    <t>PRICE</t>
  </si>
  <si>
    <t>ACTUAL</t>
  </si>
  <si>
    <t>(B/W)</t>
  </si>
  <si>
    <t>Comments</t>
  </si>
  <si>
    <t>B/W</t>
  </si>
  <si>
    <t>Facility Rental</t>
  </si>
  <si>
    <t>Security</t>
  </si>
  <si>
    <t>Venue Staff Fees</t>
  </si>
  <si>
    <t>TOTAL VENUE COST</t>
  </si>
  <si>
    <t>FOOD &amp; DRINK</t>
  </si>
  <si>
    <t>UNIT</t>
  </si>
  <si>
    <t>Catering (adult)</t>
  </si>
  <si>
    <t>Person</t>
  </si>
  <si>
    <t>Catering (child)</t>
  </si>
  <si>
    <t>Tables and Chairs</t>
  </si>
  <si>
    <t>Table</t>
  </si>
  <si>
    <t>These may also be provided by the venue or a 3rd party</t>
  </si>
  <si>
    <t>Linens / Silverware / Dishes / Glasses</t>
  </si>
  <si>
    <t>Place Setting</t>
  </si>
  <si>
    <t>TOTAL GROSS REVENUE</t>
  </si>
  <si>
    <t>Non-Alcoholic Beverages (Water, Soda)</t>
  </si>
  <si>
    <t>Each</t>
  </si>
  <si>
    <t>Alcohol / Beer (12 bttl / case)</t>
  </si>
  <si>
    <t>Cases</t>
  </si>
  <si>
    <t>Alcohol / Wine (Bottles) 5 glasses / bttl</t>
  </si>
  <si>
    <t>Bottles</t>
  </si>
  <si>
    <t>5 glasses / bttl</t>
  </si>
  <si>
    <t>Alcohol / Mixed Drinks w/ Mixers</t>
  </si>
  <si>
    <t>Drinks</t>
  </si>
  <si>
    <t>Bartending Staff</t>
  </si>
  <si>
    <t>Man Hours</t>
  </si>
  <si>
    <t>They may charge per hour or a fixed fee. We use man hours here (people x total hours)</t>
  </si>
  <si>
    <t>Catering Staff</t>
  </si>
  <si>
    <t>Gratuities</t>
  </si>
  <si>
    <t>Gratuities may be included - but you have the option of adding it here</t>
  </si>
  <si>
    <t>TOTAL FOOD &amp; DRINK COST</t>
  </si>
  <si>
    <t>Revenue Processed via CC</t>
  </si>
  <si>
    <t>DECORATIONS</t>
  </si>
  <si>
    <t>Centerpieces / Flowers</t>
  </si>
  <si>
    <t>Lighting / Other</t>
  </si>
  <si>
    <t>Baloons, Streamers, etc.</t>
  </si>
  <si>
    <t>Other</t>
  </si>
  <si>
    <t>TOTAL DECORATIONS</t>
  </si>
  <si>
    <t>Less CC Fees</t>
  </si>
  <si>
    <t>MEDIA AND PROMOTION</t>
  </si>
  <si>
    <t>TV / Radio / Print Advertising</t>
  </si>
  <si>
    <t>NET REVENUE (LESS CC FEES)</t>
  </si>
  <si>
    <t>Social Media Ads / Promotion</t>
  </si>
  <si>
    <t>Event Program</t>
  </si>
  <si>
    <t>Invitations</t>
  </si>
  <si>
    <t>Graphics Design</t>
  </si>
  <si>
    <t>Expenses</t>
  </si>
  <si>
    <t>Postage</t>
  </si>
  <si>
    <t>Event Signage, Display Sheets, etc.</t>
  </si>
  <si>
    <t>TOTAL MEDIA AND PROMOTION</t>
  </si>
  <si>
    <t>AUDIO / VISUAL / ENTERTAINMENT</t>
  </si>
  <si>
    <t>A/V Package (Sound &amp; Screen)</t>
  </si>
  <si>
    <t>Video / Photographer</t>
  </si>
  <si>
    <t>DJ or Live Band</t>
  </si>
  <si>
    <t>Other Entertainment (e.g. Dancers, Clown)</t>
  </si>
  <si>
    <t>TOTAL A/V ENTERTAINMENT</t>
  </si>
  <si>
    <t>AUCTION / FUNDRAISING</t>
  </si>
  <si>
    <t>Live Auctioneer</t>
  </si>
  <si>
    <t>Cost of Auction Items (purchased)</t>
  </si>
  <si>
    <t>Cost of Raffle / ForSale items (e.g. wine pull, HoT)</t>
  </si>
  <si>
    <t>Sponsor Gifts</t>
  </si>
  <si>
    <t>Handbid Mobile Bidding Software</t>
  </si>
  <si>
    <t>OnSite Event Staff</t>
  </si>
  <si>
    <t>Auction Consulting</t>
  </si>
  <si>
    <t>Ticketing Software</t>
  </si>
  <si>
    <t>TOTAL AUCTION / FUNDRAISING</t>
  </si>
  <si>
    <t>PERMITS / CONSULTANTS / MISC</t>
  </si>
  <si>
    <t>Event Planner</t>
  </si>
  <si>
    <t>Event Insurance</t>
  </si>
  <si>
    <t>Permits and Licenses</t>
  </si>
  <si>
    <t>TOTAL PERMITS / CONSULTANTS / MISC</t>
  </si>
  <si>
    <t>TOTAL EVENT EXPENSES</t>
  </si>
  <si>
    <t>Net Event Profit (Loss)</t>
  </si>
  <si>
    <t xml:space="preserve">You acknowledge that this template may contain calculation errors or other missing information that may result in an inaccurate view of your Event Budget. </t>
  </si>
  <si>
    <t xml:space="preserve">Handbid assumes no responsibility or liability for its use. </t>
  </si>
  <si>
    <t>Budget Variables Worksheet</t>
  </si>
  <si>
    <t xml:space="preserve">Complete the information below to </t>
  </si>
  <si>
    <t>Event Details</t>
  </si>
  <si>
    <t xml:space="preserve">Financial </t>
  </si>
  <si>
    <t>Event Name</t>
  </si>
  <si>
    <t>My Event Name</t>
  </si>
  <si>
    <t>CC Fees</t>
  </si>
  <si>
    <t>Event Date</t>
  </si>
  <si>
    <t>Revenue via CC</t>
  </si>
  <si>
    <t>Venue Name</t>
  </si>
  <si>
    <t>Mount Vernon, VA</t>
  </si>
  <si>
    <t>this is the % of $ you expect to collect via CC</t>
  </si>
  <si>
    <t>Revenue Worksheet</t>
  </si>
  <si>
    <t>Venue Location</t>
  </si>
  <si>
    <t>3200 Mount Vernon Hwy, Mt Vernon, VA 22121</t>
  </si>
  <si>
    <t>Tickets</t>
  </si>
  <si>
    <t xml:space="preserve">Enter in Each Type of Ticket you plan to sell, its price and expected sales below.  We gave you 12 ticket types. </t>
  </si>
  <si>
    <t xml:space="preserve">If you have more, you may need to revise this template! </t>
  </si>
  <si>
    <t>TICKET SALES</t>
  </si>
  <si>
    <t>Name</t>
  </si>
  <si>
    <t>A</t>
  </si>
  <si>
    <t>Admits</t>
  </si>
  <si>
    <t>Price</t>
  </si>
  <si>
    <t>Expected Sales</t>
  </si>
  <si>
    <t>Expected People</t>
  </si>
  <si>
    <t>Individual Ticket</t>
  </si>
  <si>
    <t>B</t>
  </si>
  <si>
    <t>Additional Child Ticket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</si>
  <si>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</si>
  <si>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</si>
  <si>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</si>
  <si>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</si>
  <si>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</si>
  <si>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</si>
  <si>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</si>
  <si>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</si>
  <si>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</si>
  <si>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</si>
  <si>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 People</t>
  </si>
  <si>
    <t>Sponsorships</t>
  </si>
  <si>
    <t>Enter in each sponsorship below.  This will be pulled into the Revenue worksheet.  We gave you 12 sponsorship levels</t>
  </si>
  <si>
    <t>Sponsorship Level</t>
  </si>
  <si>
    <t>Total Available</t>
  </si>
  <si>
    <t>Title Sponsor</t>
  </si>
  <si>
    <t>Gold Sponsor</t>
  </si>
  <si>
    <t>Silver Sponsor</t>
  </si>
  <si>
    <t>Bronze Sponsor</t>
  </si>
  <si>
    <t>Technology Sponsor</t>
  </si>
  <si>
    <t>Catering Sponsor</t>
  </si>
  <si>
    <t>Ticketing Sponsor</t>
  </si>
  <si>
    <t>Auction</t>
  </si>
  <si>
    <t>Enter in your goals for both your live and silent auctions below.  In addition, we put in places for 2 raffles (e.g. give away, wine pull)</t>
  </si>
  <si>
    <t>For Live auction, we assume you may have some consignment items.  We have modeled up to 8 consignment here (different ones)</t>
  </si>
  <si>
    <t>If you plan on selling doubles, then make "Items" more than one for that particular item.  Also feel free to change item names.</t>
  </si>
  <si>
    <t xml:space="preserve">Auction </t>
  </si>
  <si>
    <t>Items</t>
  </si>
  <si>
    <t>Target $ / Item</t>
  </si>
  <si>
    <t>Cost / Item</t>
  </si>
  <si>
    <t>Goal</t>
  </si>
  <si>
    <t>Live Auction Donated</t>
  </si>
  <si>
    <t>Live Auction / Consignment A</t>
  </si>
  <si>
    <t>Live Auction / Consignment B</t>
  </si>
  <si>
    <t>Live Auction / Consignment C</t>
  </si>
  <si>
    <t>Live Auction Consignment D</t>
  </si>
  <si>
    <t>Live Auction Consignment E</t>
  </si>
  <si>
    <t>Live Auction Consignment F</t>
  </si>
  <si>
    <t>Live Auction Consignment G</t>
  </si>
  <si>
    <t>Live Auction Games (e.g. HoT)</t>
  </si>
  <si>
    <t>For Sale Items (Raffle)</t>
  </si>
  <si>
    <t>For Sale Items (Game / Wine Pull)</t>
  </si>
  <si>
    <t>Silent Auction</t>
  </si>
  <si>
    <t>Total FMV</t>
  </si>
  <si>
    <t>% of FMV</t>
  </si>
  <si>
    <t>M</t>
  </si>
  <si>
    <t>Silent Auction Items</t>
  </si>
  <si>
    <t>Total Auction Goal</t>
  </si>
  <si>
    <t>Donations</t>
  </si>
  <si>
    <t xml:space="preserve">Planning on a Paddle Raise or just putting donation levels in the auction?  </t>
  </si>
  <si>
    <t>You can put those levels in here to forecast your donations.  Note, we also included a spot for a Puzzle if you plan to use one.</t>
  </si>
  <si>
    <t>Donation Level</t>
  </si>
  <si>
    <t>Unit Price</t>
  </si>
  <si>
    <t>Pieces</t>
  </si>
  <si>
    <t>Donors / Sales</t>
  </si>
  <si>
    <t xml:space="preserve">Puzzle </t>
  </si>
  <si>
    <t>Run Around</t>
  </si>
  <si>
    <t>Total Donations</t>
  </si>
  <si>
    <t>TOTAL TICKET SALES</t>
  </si>
  <si>
    <t>SPONSORSHIPS</t>
  </si>
  <si>
    <t>TOTAL SPONSORSHIP REVENUE</t>
  </si>
  <si>
    <t>LIVE AUCTION / FOR SALE / SILENT</t>
  </si>
  <si>
    <t>NET PRICE</t>
  </si>
  <si>
    <t>SILENT AUCTION</t>
  </si>
  <si>
    <t>ITEMS</t>
  </si>
  <si>
    <t>TOTAL FMV</t>
  </si>
  <si>
    <t>% OF FMV</t>
  </si>
  <si>
    <t>TOTAL AUCTION / RAFFLE REVENUE</t>
  </si>
  <si>
    <t>DONATIONS</t>
  </si>
  <si>
    <t>AMOUNT</t>
  </si>
  <si>
    <t>TOTAL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</si>
</sst>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dddd\ mmmm\ d\,\ yyyy"/>
  </numFmts>
  <fonts count="27">
    <font>
      <sz val="10"/>
      <color rgb="FF000000"/>
      <name val="Arial"/>
    </font>
    <font>
      <b/>
      <sz val="24"/>
      <color rgb="FF6E828B"/>
      <name val="Lato"/>
    </font>
    <font>
      <sz val="14"/>
      <color rgb="FF6E828B"/>
      <name val="Arial"/>
    </font>
    <font>
      <sz val="10"/>
      <name val="Lato"/>
    </font>
    <font>
      <sz val="10"/>
      <color rgb="FF6E828B"/>
      <name val="Arial"/>
    </font>
    <font>
      <sz val="10"/>
      <color rgb="FF000000"/>
      <name val="Lato"/>
    </font>
    <font>
      <sz val="10"/>
      <color rgb="FF6E828B"/>
      <name val="Lato"/>
    </font>
    <font>
      <sz val="10"/>
      <name val="Arial"/>
    </font>
    <font>
      <sz val="9"/>
      <color rgb="FF45B0CE"/>
      <name val="Lato"/>
    </font>
    <font>
      <b/>
      <sz val="9"/>
      <color rgb="FF45B0CE"/>
      <name val="Lato"/>
    </font>
    <font>
      <sz val="12"/>
      <color rgb="FF6E828B"/>
      <name val="Lato"/>
    </font>
    <font>
      <b/>
      <sz val="10"/>
      <color rgb="FF6E828B"/>
      <name val="Lato"/>
    </font>
    <font>
      <sz val="9"/>
      <color rgb="FF6E828B"/>
      <name val="Lato"/>
    </font>
    <font>
      <i/>
      <sz val="9"/>
      <name val="Lato"/>
    </font>
    <font>
      <b/>
      <sz val="9"/>
      <color rgb="FF6E828B"/>
      <name val="Lato"/>
    </font>
    <font>
      <b/>
      <sz val="10"/>
      <name val="Arial"/>
    </font>
    <font>
      <i/>
      <sz val="10"/>
      <name val="Arial"/>
    </font>
    <font>
      <i/>
      <sz val="9"/>
      <color rgb="FF6E828B"/>
      <name val="Lato"/>
    </font>
    <font>
      <b/>
      <sz val="12"/>
      <color rgb="FF6E828B"/>
      <name val="Lato"/>
    </font>
    <font>
      <b/>
      <i/>
      <sz val="12"/>
      <name val="Lato"/>
    </font>
    <font>
      <i/>
      <sz val="9"/>
      <color rgb="FFFFFFFF"/>
      <name val="Lato"/>
    </font>
    <font>
      <sz val="10"/>
      <color rgb="FFFFFFFF"/>
      <name val="Lato"/>
    </font>
    <font>
      <sz val="10"/>
      <color rgb="FFFFFFFF"/>
      <name val="Arial"/>
    </font>
    <font>
      <sz val="14"/>
      <name val="Lato"/>
    </font>
    <font>
      <b/>
      <sz val="10"/>
      <name val="Lato"/>
    </font>
    <font>
      <sz val="8"/>
      <color rgb="FF6E828B"/>
      <name val="Lato"/>
    </font>
    <font>
      <sz val="9"/>
      <name val="Lato"/>
    </font>
  </fonts>
  <fills count="4">
    <fill>
      <patternFill patternType="none"/>
    </fill>
    <fill>
      <patternFill patternType="gray125"/>
    </fill>
    <fill>
      <patternFill patternType="solid">
        <fgColor rgb="FFEFF5F7"/>
        <bgColor rgb="FFEFF5F7"/>
      </patternFill>
    </fill>
    <fill>
      <patternFill patternType="solid">
        <fgColor rgb="FF45B0CE"/>
        <bgColor rgb="FF45B0CE"/>
      </patternFill>
    </fill>
  </fills>
  <borders count="7">
    <border>
      <left/>
      <right/>
      <top/>
      <bottom/>
      <diagonal/>
    </border>
    <border>
      <left style="thin">
        <color rgb="FF6E828B"/>
      </left>
      <right style="thin">
        <color rgb="FF6E828B"/>
      </right>
      <top style="thin">
        <color rgb="FF6E828B"/>
      </top>
      <bottom style="thin">
        <color rgb="FF6E828B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6E828B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6E828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2" borderId="1" xfId="0" applyFont="1" applyFill="1" applyBorder="1"/>
    <xf numFmtId="0" fontId="8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/>
    <xf numFmtId="0" fontId="6" fillId="0" borderId="2" xfId="0" applyFont="1" applyBorder="1"/>
    <xf numFmtId="0" fontId="7" fillId="0" borderId="0" xfId="0" applyFont="1" applyAlignment="1"/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/>
    <xf numFmtId="0" fontId="7" fillId="0" borderId="3" xfId="0" applyFont="1" applyBorder="1"/>
    <xf numFmtId="164" fontId="6" fillId="2" borderId="0" xfId="0" applyNumberFormat="1" applyFont="1" applyFill="1" applyAlignment="1"/>
    <xf numFmtId="0" fontId="12" fillId="0" borderId="3" xfId="0" applyFont="1" applyBorder="1"/>
    <xf numFmtId="44" fontId="6" fillId="0" borderId="0" xfId="0" applyNumberFormat="1" applyFont="1"/>
    <xf numFmtId="164" fontId="12" fillId="0" borderId="3" xfId="0" applyNumberFormat="1" applyFont="1" applyBorder="1"/>
    <xf numFmtId="0" fontId="11" fillId="0" borderId="4" xfId="0" applyFont="1" applyBorder="1" applyAlignment="1"/>
    <xf numFmtId="0" fontId="6" fillId="0" borderId="4" xfId="0" applyFont="1" applyBorder="1"/>
    <xf numFmtId="44" fontId="13" fillId="0" borderId="3" xfId="0" applyNumberFormat="1" applyFont="1" applyBorder="1"/>
    <xf numFmtId="164" fontId="6" fillId="0" borderId="4" xfId="0" applyNumberFormat="1" applyFont="1" applyBorder="1"/>
    <xf numFmtId="0" fontId="12" fillId="0" borderId="0" xfId="0" applyFont="1"/>
    <xf numFmtId="44" fontId="6" fillId="0" borderId="4" xfId="0" applyNumberFormat="1" applyFont="1" applyBorder="1"/>
    <xf numFmtId="164" fontId="12" fillId="0" borderId="0" xfId="0" applyNumberFormat="1" applyFont="1"/>
    <xf numFmtId="0" fontId="6" fillId="0" borderId="0" xfId="0" applyFont="1" applyAlignment="1">
      <alignment horizontal="center"/>
    </xf>
    <xf numFmtId="0" fontId="6" fillId="2" borderId="0" xfId="0" applyFont="1" applyFill="1" applyAlignment="1"/>
    <xf numFmtId="44" fontId="13" fillId="0" borderId="0" xfId="0" applyNumberFormat="1" applyFont="1"/>
    <xf numFmtId="164" fontId="6" fillId="0" borderId="0" xfId="0" applyNumberFormat="1" applyFont="1"/>
    <xf numFmtId="164" fontId="6" fillId="2" borderId="0" xfId="0" applyNumberFormat="1" applyFont="1" applyFill="1"/>
    <xf numFmtId="0" fontId="14" fillId="0" borderId="3" xfId="0" applyFont="1" applyBorder="1" applyAlignment="1"/>
    <xf numFmtId="0" fontId="15" fillId="0" borderId="3" xfId="0" applyFont="1" applyBorder="1"/>
    <xf numFmtId="164" fontId="14" fillId="0" borderId="3" xfId="0" applyNumberFormat="1" applyFont="1" applyBorder="1"/>
    <xf numFmtId="0" fontId="16" fillId="0" borderId="0" xfId="0" applyFont="1"/>
    <xf numFmtId="0" fontId="12" fillId="0" borderId="0" xfId="0" applyFont="1" applyAlignment="1"/>
    <xf numFmtId="9" fontId="17" fillId="0" borderId="0" xfId="0" applyNumberFormat="1" applyFont="1"/>
    <xf numFmtId="0" fontId="12" fillId="2" borderId="0" xfId="0" applyFont="1" applyFill="1"/>
    <xf numFmtId="0" fontId="11" fillId="0" borderId="0" xfId="0" applyFont="1" applyAlignment="1"/>
    <xf numFmtId="0" fontId="17" fillId="0" borderId="0" xfId="0" applyFont="1" applyAlignment="1"/>
    <xf numFmtId="0" fontId="11" fillId="0" borderId="0" xfId="0" applyFont="1" applyAlignment="1">
      <alignment horizontal="center"/>
    </xf>
    <xf numFmtId="164" fontId="17" fillId="0" borderId="0" xfId="0" applyNumberFormat="1" applyFont="1"/>
    <xf numFmtId="0" fontId="12" fillId="2" borderId="3" xfId="0" applyFont="1" applyFill="1" applyBorder="1"/>
    <xf numFmtId="44" fontId="13" fillId="0" borderId="0" xfId="0" applyNumberFormat="1" applyFont="1" applyAlignment="1"/>
    <xf numFmtId="0" fontId="12" fillId="0" borderId="5" xfId="0" applyFont="1" applyBorder="1"/>
    <xf numFmtId="0" fontId="7" fillId="0" borderId="5" xfId="0" applyFont="1" applyBorder="1"/>
    <xf numFmtId="164" fontId="12" fillId="0" borderId="5" xfId="0" applyNumberFormat="1" applyFont="1" applyBorder="1"/>
    <xf numFmtId="44" fontId="13" fillId="0" borderId="5" xfId="0" applyNumberFormat="1" applyFont="1" applyBorder="1" applyAlignment="1"/>
    <xf numFmtId="0" fontId="18" fillId="0" borderId="0" xfId="0" applyFont="1" applyAlignment="1"/>
    <xf numFmtId="0" fontId="18" fillId="0" borderId="0" xfId="0" applyFont="1"/>
    <xf numFmtId="165" fontId="18" fillId="0" borderId="0" xfId="0" applyNumberFormat="1" applyFont="1"/>
    <xf numFmtId="44" fontId="19" fillId="0" borderId="0" xfId="0" applyNumberFormat="1" applyFont="1" applyAlignment="1"/>
    <xf numFmtId="0" fontId="20" fillId="3" borderId="0" xfId="0" applyFont="1" applyFill="1" applyAlignment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3" fillId="0" borderId="0" xfId="0" applyFont="1" applyAlignment="1"/>
    <xf numFmtId="0" fontId="24" fillId="0" borderId="0" xfId="0" applyFont="1" applyAlignment="1"/>
    <xf numFmtId="0" fontId="3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/>
    </xf>
    <xf numFmtId="10" fontId="6" fillId="2" borderId="6" xfId="0" applyNumberFormat="1" applyFont="1" applyFill="1" applyBorder="1" applyAlignment="1">
      <alignment horizontal="center"/>
    </xf>
    <xf numFmtId="166" fontId="6" fillId="2" borderId="6" xfId="0" applyNumberFormat="1" applyFont="1" applyFill="1" applyBorder="1" applyAlignment="1">
      <alignment horizontal="center"/>
    </xf>
    <xf numFmtId="0" fontId="13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/>
    <xf numFmtId="0" fontId="25" fillId="0" borderId="0" xfId="0" applyFont="1" applyAlignment="1"/>
    <xf numFmtId="0" fontId="6" fillId="2" borderId="6" xfId="0" applyFont="1" applyFill="1" applyBorder="1" applyAlignment="1"/>
    <xf numFmtId="3" fontId="6" fillId="0" borderId="0" xfId="0" applyNumberFormat="1" applyFont="1" applyAlignment="1"/>
    <xf numFmtId="164" fontId="6" fillId="0" borderId="0" xfId="0" applyNumberFormat="1" applyFont="1" applyAlignment="1"/>
    <xf numFmtId="0" fontId="6" fillId="2" borderId="6" xfId="0" applyFont="1" applyFill="1" applyBorder="1"/>
    <xf numFmtId="44" fontId="3" fillId="0" borderId="0" xfId="0" applyNumberFormat="1" applyFont="1"/>
    <xf numFmtId="0" fontId="15" fillId="0" borderId="0" xfId="0" applyFont="1"/>
    <xf numFmtId="164" fontId="6" fillId="2" borderId="6" xfId="0" applyNumberFormat="1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9" fontId="6" fillId="2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5" fontId="6" fillId="2" borderId="6" xfId="0" applyNumberFormat="1" applyFont="1" applyFill="1" applyBorder="1" applyAlignment="1">
      <alignment horizontal="left"/>
    </xf>
    <xf numFmtId="44" fontId="3" fillId="0" borderId="4" xfId="0" applyNumberFormat="1" applyFont="1" applyBorder="1"/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center"/>
    </xf>
    <xf numFmtId="0" fontId="14" fillId="0" borderId="0" xfId="0" applyFont="1" applyAlignment="1"/>
    <xf numFmtId="3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44" fontId="26" fillId="0" borderId="0" xfId="0" applyNumberFormat="1" applyFont="1"/>
    <xf numFmtId="9" fontId="6" fillId="0" borderId="0" xfId="0" applyNumberFormat="1" applyFont="1" applyAlignment="1"/>
    <xf numFmtId="165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8">
    <dxf>
      <font>
        <color rgb="FFE94D70"/>
      </font>
      <fill>
        <patternFill patternType="none"/>
      </fill>
    </dxf>
    <dxf>
      <font>
        <color rgb="FF9EB94A"/>
      </font>
      <fill>
        <patternFill patternType="none"/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E94D70"/>
      </font>
      <fill>
        <patternFill patternType="none"/>
      </fill>
    </dxf>
    <dxf>
      <font>
        <color rgb="FF9EB94A"/>
      </font>
      <fill>
        <patternFill patternType="none"/>
      </fill>
    </dxf>
    <dxf>
      <font>
        <color rgb="FFE94D70"/>
      </font>
      <fill>
        <patternFill patternType="none"/>
      </fill>
    </dxf>
    <dxf>
      <font>
        <color rgb="FF9EB94A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G101"/>
  <sheetViews>
    <sheetView showGridLines="0" topLeftCell="A76" workbookViewId="0">
      <selection activeCell="O17" sqref="O17"/>
    </sheetView>
  </sheetViews>
  <sheetFormatPr defaultColWidth="14.42578125" defaultRowHeight="15.75" customHeight="1"/>
  <cols>
    <col min="1" max="1" width="7.140625" customWidth="1"/>
    <col min="2" max="2" width="17.140625" customWidth="1"/>
    <col min="3" max="3" width="47.140625" customWidth="1"/>
  </cols>
  <sheetData>
    <row r="2" spans="2:7" ht="28.5" customHeight="1">
      <c r="B2" s="1" t="s">
        <v>0</v>
      </c>
      <c r="C2" s="3"/>
      <c r="D2" s="3"/>
      <c r="E2" s="3"/>
    </row>
    <row r="3" spans="2:7" ht="15.75" customHeight="1">
      <c r="B3" s="3"/>
      <c r="C3" s="3"/>
      <c r="D3" s="3"/>
      <c r="E3" s="3"/>
    </row>
    <row r="4" spans="2:7" ht="15.75" customHeight="1">
      <c r="B4" s="5" t="s">
        <v>1</v>
      </c>
      <c r="C4" s="6"/>
      <c r="D4" s="8"/>
      <c r="E4" s="8"/>
      <c r="F4" s="4"/>
      <c r="G4" s="4"/>
    </row>
    <row r="5" spans="2:7" ht="15.75" customHeight="1">
      <c r="B5" s="5" t="s">
        <v>3</v>
      </c>
      <c r="C5" s="6"/>
      <c r="D5" s="10"/>
      <c r="E5" s="5" t="s">
        <v>5</v>
      </c>
      <c r="F5" s="4"/>
      <c r="G5" s="4"/>
    </row>
    <row r="6" spans="2:7" ht="15.75" customHeight="1">
      <c r="B6" s="5" t="s">
        <v>6</v>
      </c>
      <c r="C6" s="6"/>
      <c r="D6" s="8"/>
      <c r="E6" s="8"/>
      <c r="F6" s="4"/>
      <c r="G6" s="4"/>
    </row>
    <row r="7" spans="2:7" ht="15.75" customHeight="1">
      <c r="B7" s="5" t="s">
        <v>7</v>
      </c>
      <c r="C7" s="6"/>
      <c r="D7" s="8"/>
      <c r="E7" s="8"/>
      <c r="F7" s="4"/>
      <c r="G7" s="4"/>
    </row>
    <row r="8" spans="2:7" ht="15.75" customHeight="1">
      <c r="B8" s="12"/>
      <c r="C8" s="3"/>
      <c r="D8" s="3"/>
      <c r="E8" s="3"/>
    </row>
    <row r="9" spans="2:7" ht="15.75" customHeight="1">
      <c r="B9" s="12" t="s">
        <v>9</v>
      </c>
      <c r="C9" s="3"/>
      <c r="D9" s="3"/>
      <c r="E9" s="3"/>
    </row>
    <row r="10" spans="2:7" ht="15.75" customHeight="1">
      <c r="B10" s="58" t="s">
        <v>10</v>
      </c>
      <c r="C10" s="59"/>
      <c r="D10" s="60"/>
      <c r="E10" s="60"/>
      <c r="F10" s="61"/>
      <c r="G10" s="61"/>
    </row>
    <row r="11" spans="2:7" ht="15.75" customHeight="1">
      <c r="B11" s="58" t="s">
        <v>92</v>
      </c>
      <c r="C11" s="59"/>
      <c r="D11" s="60"/>
      <c r="E11" s="60"/>
      <c r="F11" s="61"/>
      <c r="G11" s="61"/>
    </row>
    <row r="12" spans="2:7" ht="15.75" customHeight="1">
      <c r="B12" s="58" t="s">
        <v>93</v>
      </c>
      <c r="C12" s="59"/>
      <c r="D12" s="60"/>
      <c r="E12" s="60"/>
      <c r="F12" s="61"/>
      <c r="G12" s="61"/>
    </row>
    <row r="13" spans="2:7" ht="15.75" customHeight="1">
      <c r="B13" s="3"/>
      <c r="C13" s="3"/>
      <c r="D13" s="3"/>
      <c r="E13" s="3"/>
    </row>
    <row r="14" spans="2:7">
      <c r="B14" s="62" t="s">
        <v>94</v>
      </c>
      <c r="C14" s="3"/>
      <c r="D14" s="3"/>
      <c r="E14" s="3"/>
    </row>
    <row r="15" spans="2:7" ht="15.75" customHeight="1">
      <c r="B15" s="63" t="s">
        <v>95</v>
      </c>
      <c r="C15" s="3"/>
      <c r="D15" s="3"/>
      <c r="E15" s="3"/>
    </row>
    <row r="16" spans="2:7">
      <c r="B16" s="62"/>
      <c r="C16" s="64"/>
      <c r="D16" s="3"/>
      <c r="E16" s="3"/>
    </row>
    <row r="17" spans="2:7">
      <c r="B17" s="62" t="s">
        <v>96</v>
      </c>
      <c r="C17" s="64"/>
      <c r="D17" s="3"/>
      <c r="E17" s="62" t="s">
        <v>97</v>
      </c>
    </row>
    <row r="18" spans="2:7" ht="15.75" customHeight="1">
      <c r="B18" s="64" t="s">
        <v>98</v>
      </c>
      <c r="C18" s="65" t="s">
        <v>99</v>
      </c>
      <c r="D18" s="3"/>
      <c r="E18" s="64" t="s">
        <v>100</v>
      </c>
      <c r="F18" s="66">
        <v>3.5000000000000003E-2</v>
      </c>
    </row>
    <row r="19" spans="2:7" ht="15.75" customHeight="1">
      <c r="B19" s="64" t="s">
        <v>101</v>
      </c>
      <c r="C19" s="67">
        <v>25569</v>
      </c>
      <c r="D19" s="3"/>
      <c r="E19" s="16" t="s">
        <v>102</v>
      </c>
      <c r="F19" s="66">
        <v>0.75</v>
      </c>
    </row>
    <row r="20" spans="2:7" ht="15.75" customHeight="1">
      <c r="B20" s="64" t="s">
        <v>103</v>
      </c>
      <c r="C20" s="65" t="s">
        <v>104</v>
      </c>
      <c r="D20" s="3"/>
      <c r="E20" s="68" t="s">
        <v>105</v>
      </c>
    </row>
    <row r="21" spans="2:7" ht="15.75" customHeight="1">
      <c r="B21" s="64" t="s">
        <v>107</v>
      </c>
      <c r="C21" s="65" t="s">
        <v>108</v>
      </c>
      <c r="D21" s="3"/>
      <c r="E21" s="3"/>
    </row>
    <row r="22" spans="2:7" ht="15.75" customHeight="1">
      <c r="D22" s="3"/>
      <c r="E22" s="3"/>
    </row>
    <row r="23" spans="2:7" ht="15.75" customHeight="1">
      <c r="D23" s="3"/>
      <c r="E23" s="3"/>
    </row>
    <row r="24" spans="2:7" ht="15.75" customHeight="1">
      <c r="B24" s="3"/>
      <c r="C24" s="3"/>
      <c r="D24" s="3"/>
      <c r="E24" s="3"/>
    </row>
    <row r="25" spans="2:7">
      <c r="B25" s="62" t="s">
        <v>109</v>
      </c>
      <c r="C25" s="69" t="s">
        <v>110</v>
      </c>
      <c r="D25" s="3"/>
      <c r="E25" s="3"/>
    </row>
    <row r="26" spans="2:7" ht="15.75" customHeight="1">
      <c r="B26" s="3"/>
      <c r="C26" s="69" t="s">
        <v>111</v>
      </c>
      <c r="D26" s="69"/>
      <c r="E26" s="69"/>
    </row>
    <row r="27" spans="2:7" ht="15.75" customHeight="1">
      <c r="B27" s="3"/>
      <c r="C27" s="69"/>
      <c r="D27" s="69"/>
      <c r="E27" s="69"/>
    </row>
    <row r="28" spans="2:7" ht="15.75" customHeight="1">
      <c r="B28" s="3"/>
      <c r="C28" s="70" t="s">
        <v>113</v>
      </c>
      <c r="D28" s="16" t="s">
        <v>115</v>
      </c>
      <c r="E28" s="70" t="s">
        <v>116</v>
      </c>
      <c r="F28" s="70" t="s">
        <v>117</v>
      </c>
      <c r="G28" s="70" t="s">
        <v>118</v>
      </c>
    </row>
    <row r="29" spans="2:7" ht="15.75" customHeight="1">
      <c r="B29" s="64" t="s">
        <v>114</v>
      </c>
      <c r="C29" s="72" t="s">
        <v>119</v>
      </c>
      <c r="D29" s="72">
        <v>1</v>
      </c>
      <c r="E29" s="72">
        <v>125</v>
      </c>
      <c r="F29" s="72">
        <v>25</v>
      </c>
      <c r="G29" s="72">
        <f t="shared" ref="G29:G40" si="0">F29*D29</f>
        <v>25</v>
      </c>
    </row>
    <row r="30" spans="2:7" ht="15.75" customHeight="1">
      <c r="B30" s="64" t="s">
        <v>120</v>
      </c>
      <c r="C30" s="72" t="s">
        <v>121</v>
      </c>
      <c r="D30" s="72">
        <v>1</v>
      </c>
      <c r="E30" s="72">
        <v>75</v>
      </c>
      <c r="F30" s="72">
        <v>20</v>
      </c>
      <c r="G30" s="72">
        <f t="shared" si="0"/>
        <v>20</v>
      </c>
    </row>
    <row r="31" spans="2:7" ht="15.75" customHeight="1">
      <c r="B31" s="64" t="s">
        <v>122</v>
      </c>
      <c r="C31" s="72" t="s">
        <v>29</v>
      </c>
      <c r="D31" s="72">
        <v>8</v>
      </c>
      <c r="E31" s="72">
        <v>1600</v>
      </c>
      <c r="F31" s="72">
        <v>40</v>
      </c>
      <c r="G31" s="72">
        <f t="shared" si="0"/>
        <v>320</v>
      </c>
    </row>
    <row r="32" spans="2:7" ht="15.75" customHeight="1">
      <c r="B32" s="64" t="s">
        <v>123</v>
      </c>
      <c r="C32" s="75"/>
      <c r="D32" s="72"/>
      <c r="E32" s="72"/>
      <c r="F32" s="75"/>
      <c r="G32" s="72">
        <f t="shared" si="0"/>
        <v>0</v>
      </c>
    </row>
    <row r="33" spans="2:7" ht="15.75" customHeight="1">
      <c r="B33" s="64" t="s">
        <v>124</v>
      </c>
      <c r="C33" s="75"/>
      <c r="D33" s="72"/>
      <c r="E33" s="72"/>
      <c r="F33" s="75"/>
      <c r="G33" s="72">
        <f t="shared" si="0"/>
        <v>0</v>
      </c>
    </row>
    <row r="34" spans="2:7" ht="15.75" customHeight="1">
      <c r="B34" s="64" t="s">
        <v>125</v>
      </c>
      <c r="C34" s="75"/>
      <c r="D34" s="72"/>
      <c r="E34" s="72"/>
      <c r="F34" s="75"/>
      <c r="G34" s="72">
        <f t="shared" si="0"/>
        <v>0</v>
      </c>
    </row>
    <row r="35" spans="2:7" ht="15.75" customHeight="1">
      <c r="B35" s="64" t="s">
        <v>126</v>
      </c>
      <c r="C35" s="75"/>
      <c r="D35" s="72"/>
      <c r="E35" s="72"/>
      <c r="F35" s="75"/>
      <c r="G35" s="72">
        <f t="shared" si="0"/>
        <v>0</v>
      </c>
    </row>
    <row r="36" spans="2:7" ht="15.75" customHeight="1">
      <c r="B36" s="64" t="s">
        <v>127</v>
      </c>
      <c r="C36" s="75"/>
      <c r="D36" s="72"/>
      <c r="E36" s="72"/>
      <c r="F36" s="75"/>
      <c r="G36" s="72">
        <f t="shared" si="0"/>
        <v>0</v>
      </c>
    </row>
    <row r="37" spans="2:7" ht="15.75" customHeight="1">
      <c r="B37" s="64" t="s">
        <v>128</v>
      </c>
      <c r="C37" s="75"/>
      <c r="D37" s="72"/>
      <c r="E37" s="72"/>
      <c r="F37" s="75"/>
      <c r="G37" s="72">
        <f t="shared" si="0"/>
        <v>0</v>
      </c>
    </row>
    <row r="38" spans="2:7" ht="12.75">
      <c r="B38" s="64" t="s">
        <v>129</v>
      </c>
      <c r="C38" s="75"/>
      <c r="D38" s="72"/>
      <c r="E38" s="72"/>
      <c r="F38" s="75"/>
      <c r="G38" s="72">
        <f t="shared" si="0"/>
        <v>0</v>
      </c>
    </row>
    <row r="39" spans="2:7" ht="12.75">
      <c r="B39" s="64" t="s">
        <v>130</v>
      </c>
      <c r="C39" s="75"/>
      <c r="D39" s="72"/>
      <c r="E39" s="72"/>
      <c r="F39" s="75"/>
      <c r="G39" s="72">
        <f t="shared" si="0"/>
        <v>0</v>
      </c>
    </row>
    <row r="40" spans="2:7" ht="12.75">
      <c r="B40" s="64" t="s">
        <v>131</v>
      </c>
      <c r="C40" s="75"/>
      <c r="D40" s="72"/>
      <c r="E40" s="72"/>
      <c r="F40" s="75"/>
      <c r="G40" s="72">
        <f t="shared" si="0"/>
        <v>0</v>
      </c>
    </row>
    <row r="41" spans="2:7" ht="12.75">
      <c r="B41" s="3"/>
      <c r="C41" s="3"/>
      <c r="D41" s="3"/>
      <c r="E41" s="3"/>
      <c r="F41" s="16" t="s">
        <v>132</v>
      </c>
      <c r="G41" s="77">
        <f>SUM(G29:G40)</f>
        <v>365</v>
      </c>
    </row>
    <row r="42" spans="2:7" ht="18">
      <c r="B42" s="62"/>
      <c r="C42" s="69"/>
      <c r="D42" s="3"/>
      <c r="E42" s="3"/>
    </row>
    <row r="43" spans="2:7" ht="18">
      <c r="B43" s="62" t="s">
        <v>133</v>
      </c>
      <c r="C43" s="69" t="s">
        <v>134</v>
      </c>
      <c r="D43" s="3"/>
      <c r="E43" s="3"/>
    </row>
    <row r="44" spans="2:7" ht="12.75">
      <c r="B44" s="3"/>
      <c r="C44" s="69" t="s">
        <v>111</v>
      </c>
      <c r="D44" s="69"/>
      <c r="E44" s="69"/>
    </row>
    <row r="45" spans="2:7" ht="12.75">
      <c r="B45" s="3"/>
      <c r="C45" s="69"/>
      <c r="D45" s="69"/>
      <c r="E45" s="69"/>
    </row>
    <row r="46" spans="2:7" ht="12.75">
      <c r="B46" s="3"/>
      <c r="C46" s="70" t="s">
        <v>135</v>
      </c>
      <c r="D46" s="70" t="s">
        <v>136</v>
      </c>
      <c r="F46" s="70" t="s">
        <v>116</v>
      </c>
      <c r="G46" s="70" t="s">
        <v>117</v>
      </c>
    </row>
    <row r="47" spans="2:7" ht="12.75">
      <c r="B47" s="64" t="s">
        <v>114</v>
      </c>
      <c r="C47" s="72" t="s">
        <v>137</v>
      </c>
      <c r="D47" s="65">
        <v>1</v>
      </c>
      <c r="E47" s="72"/>
      <c r="F47" s="78">
        <v>20000</v>
      </c>
      <c r="G47" s="72">
        <v>1</v>
      </c>
    </row>
    <row r="48" spans="2:7" ht="12.75">
      <c r="B48" s="64" t="s">
        <v>120</v>
      </c>
      <c r="C48" s="72" t="s">
        <v>138</v>
      </c>
      <c r="D48" s="65">
        <v>2</v>
      </c>
      <c r="E48" s="72"/>
      <c r="F48" s="78">
        <v>7500</v>
      </c>
      <c r="G48" s="72">
        <v>2</v>
      </c>
    </row>
    <row r="49" spans="2:7" ht="12.75">
      <c r="B49" s="64" t="s">
        <v>122</v>
      </c>
      <c r="C49" s="72" t="s">
        <v>139</v>
      </c>
      <c r="D49" s="65">
        <v>4</v>
      </c>
      <c r="E49" s="72"/>
      <c r="F49" s="78">
        <v>5000</v>
      </c>
      <c r="G49" s="72">
        <v>2</v>
      </c>
    </row>
    <row r="50" spans="2:7" ht="12.75">
      <c r="B50" s="64" t="s">
        <v>123</v>
      </c>
      <c r="C50" s="72" t="s">
        <v>140</v>
      </c>
      <c r="D50" s="65">
        <v>6</v>
      </c>
      <c r="E50" s="72"/>
      <c r="F50" s="78">
        <v>2500</v>
      </c>
      <c r="G50" s="72">
        <v>4</v>
      </c>
    </row>
    <row r="51" spans="2:7" ht="12.75">
      <c r="B51" s="64" t="s">
        <v>124</v>
      </c>
      <c r="C51" s="72" t="s">
        <v>141</v>
      </c>
      <c r="D51" s="65">
        <v>1</v>
      </c>
      <c r="E51" s="72"/>
      <c r="F51" s="78">
        <v>2000</v>
      </c>
      <c r="G51" s="72">
        <v>1</v>
      </c>
    </row>
    <row r="52" spans="2:7" ht="12.75">
      <c r="B52" s="64" t="s">
        <v>125</v>
      </c>
      <c r="C52" s="72" t="s">
        <v>142</v>
      </c>
      <c r="D52" s="65">
        <v>1</v>
      </c>
      <c r="E52" s="72"/>
      <c r="F52" s="78">
        <v>10000</v>
      </c>
      <c r="G52" s="72">
        <v>1</v>
      </c>
    </row>
    <row r="53" spans="2:7" ht="12.75">
      <c r="B53" s="64" t="s">
        <v>126</v>
      </c>
      <c r="C53" s="72" t="s">
        <v>143</v>
      </c>
      <c r="D53" s="65">
        <v>1</v>
      </c>
      <c r="E53" s="72"/>
      <c r="F53" s="78">
        <v>1500</v>
      </c>
      <c r="G53" s="72">
        <v>1</v>
      </c>
    </row>
    <row r="54" spans="2:7" ht="12.75">
      <c r="B54" s="64" t="s">
        <v>127</v>
      </c>
      <c r="C54" s="75"/>
      <c r="D54" s="72"/>
      <c r="E54" s="72"/>
      <c r="F54" s="75"/>
      <c r="G54" s="75"/>
    </row>
    <row r="55" spans="2:7" ht="12.75">
      <c r="B55" s="64" t="s">
        <v>128</v>
      </c>
      <c r="C55" s="75"/>
      <c r="D55" s="72"/>
      <c r="E55" s="72"/>
      <c r="F55" s="75"/>
      <c r="G55" s="75"/>
    </row>
    <row r="56" spans="2:7" ht="12.75">
      <c r="B56" s="64" t="s">
        <v>129</v>
      </c>
      <c r="C56" s="75"/>
      <c r="D56" s="72"/>
      <c r="E56" s="72"/>
      <c r="F56" s="75"/>
      <c r="G56" s="75"/>
    </row>
    <row r="57" spans="2:7" ht="12.75">
      <c r="B57" s="64" t="s">
        <v>130</v>
      </c>
      <c r="C57" s="75"/>
      <c r="D57" s="72"/>
      <c r="E57" s="72"/>
      <c r="F57" s="75"/>
      <c r="G57" s="75"/>
    </row>
    <row r="58" spans="2:7" ht="12.75">
      <c r="B58" s="64" t="s">
        <v>131</v>
      </c>
      <c r="C58" s="75"/>
      <c r="D58" s="72"/>
      <c r="E58" s="72"/>
      <c r="F58" s="75"/>
      <c r="G58" s="75"/>
    </row>
    <row r="61" spans="2:7" ht="18">
      <c r="B61" s="62" t="s">
        <v>144</v>
      </c>
      <c r="C61" s="69" t="s">
        <v>145</v>
      </c>
      <c r="D61" s="3"/>
      <c r="E61" s="3"/>
    </row>
    <row r="62" spans="2:7" ht="12.75">
      <c r="B62" s="3"/>
      <c r="C62" s="69" t="s">
        <v>146</v>
      </c>
      <c r="D62" s="69"/>
      <c r="E62" s="69"/>
    </row>
    <row r="63" spans="2:7" ht="12.75">
      <c r="B63" s="3"/>
      <c r="C63" s="69" t="s">
        <v>147</v>
      </c>
      <c r="D63" s="69"/>
      <c r="E63" s="69"/>
    </row>
    <row r="64" spans="2:7" ht="12.75">
      <c r="B64" s="3"/>
      <c r="C64" s="69"/>
      <c r="D64" s="79"/>
      <c r="E64" s="80"/>
      <c r="F64" s="79"/>
      <c r="G64" s="79"/>
    </row>
    <row r="65" spans="2:7" ht="12.75">
      <c r="B65" s="3"/>
      <c r="C65" s="70" t="s">
        <v>148</v>
      </c>
      <c r="D65" s="81" t="s">
        <v>149</v>
      </c>
      <c r="E65" s="80" t="s">
        <v>150</v>
      </c>
      <c r="F65" s="81" t="s">
        <v>151</v>
      </c>
      <c r="G65" s="81" t="s">
        <v>152</v>
      </c>
    </row>
    <row r="66" spans="2:7" ht="12.75">
      <c r="B66" s="64" t="s">
        <v>114</v>
      </c>
      <c r="C66" s="72" t="s">
        <v>153</v>
      </c>
      <c r="D66" s="65">
        <v>5</v>
      </c>
      <c r="E66" s="78">
        <v>500</v>
      </c>
      <c r="F66" s="78">
        <v>0</v>
      </c>
      <c r="G66" s="78">
        <f t="shared" ref="G66:G76" si="1">D66*E66-F66*D66</f>
        <v>2500</v>
      </c>
    </row>
    <row r="67" spans="2:7" ht="12.75">
      <c r="B67" s="64" t="s">
        <v>120</v>
      </c>
      <c r="C67" s="72" t="s">
        <v>154</v>
      </c>
      <c r="D67" s="65">
        <v>1</v>
      </c>
      <c r="E67" s="78">
        <v>5000</v>
      </c>
      <c r="F67" s="78">
        <v>2500</v>
      </c>
      <c r="G67" s="78">
        <f t="shared" si="1"/>
        <v>2500</v>
      </c>
    </row>
    <row r="68" spans="2:7" ht="12.75">
      <c r="B68" s="64" t="s">
        <v>122</v>
      </c>
      <c r="C68" s="72" t="s">
        <v>155</v>
      </c>
      <c r="D68" s="65">
        <v>2</v>
      </c>
      <c r="E68" s="78">
        <v>3500</v>
      </c>
      <c r="F68" s="78">
        <v>3000</v>
      </c>
      <c r="G68" s="78">
        <f t="shared" si="1"/>
        <v>1000</v>
      </c>
    </row>
    <row r="69" spans="2:7" ht="12.75">
      <c r="B69" s="64" t="s">
        <v>123</v>
      </c>
      <c r="C69" s="72" t="s">
        <v>156</v>
      </c>
      <c r="D69" s="65">
        <v>1</v>
      </c>
      <c r="E69" s="78">
        <v>4000</v>
      </c>
      <c r="F69" s="78">
        <v>2000</v>
      </c>
      <c r="G69" s="78">
        <f t="shared" si="1"/>
        <v>2000</v>
      </c>
    </row>
    <row r="70" spans="2:7" ht="12.75">
      <c r="B70" s="64" t="s">
        <v>124</v>
      </c>
      <c r="C70" s="72" t="s">
        <v>157</v>
      </c>
      <c r="D70" s="65">
        <v>0</v>
      </c>
      <c r="E70" s="78">
        <v>0</v>
      </c>
      <c r="F70" s="78">
        <v>0</v>
      </c>
      <c r="G70" s="78">
        <f t="shared" si="1"/>
        <v>0</v>
      </c>
    </row>
    <row r="71" spans="2:7" ht="12.75">
      <c r="B71" s="64" t="s">
        <v>125</v>
      </c>
      <c r="C71" s="72" t="s">
        <v>158</v>
      </c>
      <c r="D71" s="65">
        <v>0</v>
      </c>
      <c r="E71" s="78">
        <v>0</v>
      </c>
      <c r="F71" s="78">
        <v>0</v>
      </c>
      <c r="G71" s="78">
        <f t="shared" si="1"/>
        <v>0</v>
      </c>
    </row>
    <row r="72" spans="2:7" ht="12.75">
      <c r="B72" s="64" t="s">
        <v>126</v>
      </c>
      <c r="C72" s="72" t="s">
        <v>159</v>
      </c>
      <c r="D72" s="65">
        <v>0</v>
      </c>
      <c r="E72" s="78">
        <v>0</v>
      </c>
      <c r="F72" s="78">
        <v>0</v>
      </c>
      <c r="G72" s="78">
        <f t="shared" si="1"/>
        <v>0</v>
      </c>
    </row>
    <row r="73" spans="2:7" ht="12.75">
      <c r="B73" s="64" t="s">
        <v>127</v>
      </c>
      <c r="C73" s="72" t="s">
        <v>160</v>
      </c>
      <c r="D73" s="65">
        <v>0</v>
      </c>
      <c r="E73" s="78">
        <v>0</v>
      </c>
      <c r="F73" s="78">
        <v>0</v>
      </c>
      <c r="G73" s="78">
        <f t="shared" si="1"/>
        <v>0</v>
      </c>
    </row>
    <row r="74" spans="2:7" ht="12.75">
      <c r="B74" s="64" t="s">
        <v>128</v>
      </c>
      <c r="C74" s="72" t="s">
        <v>161</v>
      </c>
      <c r="D74" s="65">
        <v>0</v>
      </c>
      <c r="E74" s="78">
        <v>0</v>
      </c>
      <c r="F74" s="78">
        <v>0</v>
      </c>
      <c r="G74" s="78">
        <f t="shared" si="1"/>
        <v>0</v>
      </c>
    </row>
    <row r="75" spans="2:7" ht="12.75">
      <c r="B75" s="64" t="s">
        <v>129</v>
      </c>
      <c r="C75" s="72" t="s">
        <v>162</v>
      </c>
      <c r="D75" s="65">
        <v>50</v>
      </c>
      <c r="E75" s="78">
        <v>150</v>
      </c>
      <c r="F75" s="78">
        <v>0</v>
      </c>
      <c r="G75" s="78">
        <f t="shared" si="1"/>
        <v>7500</v>
      </c>
    </row>
    <row r="76" spans="2:7" ht="12.75">
      <c r="B76" s="64" t="s">
        <v>130</v>
      </c>
      <c r="C76" s="72" t="s">
        <v>163</v>
      </c>
      <c r="D76" s="65">
        <v>50</v>
      </c>
      <c r="E76" s="78">
        <v>30</v>
      </c>
      <c r="F76" s="78">
        <v>15</v>
      </c>
      <c r="G76" s="78">
        <f t="shared" si="1"/>
        <v>750</v>
      </c>
    </row>
    <row r="77" spans="2:7" ht="12.75">
      <c r="B77" s="64" t="s">
        <v>131</v>
      </c>
      <c r="C77" s="72"/>
      <c r="D77" s="65"/>
      <c r="E77" s="78"/>
      <c r="F77" s="78"/>
      <c r="G77" s="72"/>
    </row>
    <row r="79" spans="2:7" ht="12.75">
      <c r="B79" s="3"/>
      <c r="C79" s="70" t="s">
        <v>164</v>
      </c>
      <c r="D79" s="81" t="s">
        <v>149</v>
      </c>
      <c r="E79" s="80" t="s">
        <v>165</v>
      </c>
      <c r="F79" s="81" t="s">
        <v>166</v>
      </c>
      <c r="G79" s="81" t="s">
        <v>152</v>
      </c>
    </row>
    <row r="80" spans="2:7" ht="12.75">
      <c r="B80" s="64" t="s">
        <v>167</v>
      </c>
      <c r="C80" s="72" t="s">
        <v>168</v>
      </c>
      <c r="D80" s="65">
        <v>5</v>
      </c>
      <c r="E80" s="78">
        <v>500</v>
      </c>
      <c r="F80" s="82">
        <v>0.8</v>
      </c>
      <c r="G80" s="78">
        <f>E80*F80</f>
        <v>400</v>
      </c>
    </row>
    <row r="82" spans="2:7" ht="12.75">
      <c r="F82" s="83" t="s">
        <v>169</v>
      </c>
      <c r="G82" s="84">
        <f>SUM(G66:G77)+SUM(G80)</f>
        <v>16650</v>
      </c>
    </row>
    <row r="84" spans="2:7" ht="18">
      <c r="B84" s="62" t="s">
        <v>170</v>
      </c>
      <c r="C84" s="69" t="s">
        <v>171</v>
      </c>
      <c r="D84" s="3"/>
      <c r="E84" s="3"/>
    </row>
    <row r="85" spans="2:7" ht="12.75">
      <c r="B85" s="3"/>
      <c r="C85" s="69" t="s">
        <v>172</v>
      </c>
      <c r="D85" s="69"/>
      <c r="E85" s="69"/>
    </row>
    <row r="86" spans="2:7" ht="12.75">
      <c r="B86" s="3"/>
      <c r="C86" s="69"/>
      <c r="D86" s="69"/>
      <c r="E86" s="69"/>
    </row>
    <row r="87" spans="2:7" ht="12.75">
      <c r="B87" s="3"/>
      <c r="C87" s="69"/>
      <c r="D87" s="79"/>
      <c r="E87" s="80"/>
      <c r="F87" s="79"/>
      <c r="G87" s="79"/>
    </row>
    <row r="88" spans="2:7" ht="12.75">
      <c r="B88" s="3"/>
      <c r="C88" s="70" t="s">
        <v>173</v>
      </c>
      <c r="D88" s="81" t="s">
        <v>174</v>
      </c>
      <c r="E88" s="80" t="s">
        <v>175</v>
      </c>
      <c r="F88" s="81" t="s">
        <v>176</v>
      </c>
      <c r="G88" s="81" t="s">
        <v>152</v>
      </c>
    </row>
    <row r="89" spans="2:7" ht="12.75">
      <c r="B89" s="64" t="s">
        <v>114</v>
      </c>
      <c r="C89" s="85">
        <v>10000</v>
      </c>
      <c r="D89" s="78">
        <v>10000</v>
      </c>
      <c r="E89" s="78"/>
      <c r="F89" s="65">
        <v>0</v>
      </c>
      <c r="G89" s="78">
        <f t="shared" ref="G89:G98" si="2">F89*D89</f>
        <v>0</v>
      </c>
    </row>
    <row r="90" spans="2:7" ht="12.75">
      <c r="B90" s="64" t="s">
        <v>120</v>
      </c>
      <c r="C90" s="85">
        <v>5000</v>
      </c>
      <c r="D90" s="78">
        <v>5000</v>
      </c>
      <c r="E90" s="78"/>
      <c r="F90" s="65">
        <v>0</v>
      </c>
      <c r="G90" s="78">
        <f t="shared" si="2"/>
        <v>0</v>
      </c>
    </row>
    <row r="91" spans="2:7" ht="12.75">
      <c r="B91" s="64" t="s">
        <v>122</v>
      </c>
      <c r="C91" s="85">
        <v>2500</v>
      </c>
      <c r="D91" s="78">
        <v>2500</v>
      </c>
      <c r="E91" s="78"/>
      <c r="F91" s="65">
        <v>0</v>
      </c>
      <c r="G91" s="78">
        <f t="shared" si="2"/>
        <v>0</v>
      </c>
    </row>
    <row r="92" spans="2:7" ht="12.75">
      <c r="B92" s="64" t="s">
        <v>123</v>
      </c>
      <c r="C92" s="85">
        <v>1000</v>
      </c>
      <c r="D92" s="78">
        <v>1000</v>
      </c>
      <c r="E92" s="78"/>
      <c r="F92" s="65">
        <v>5</v>
      </c>
      <c r="G92" s="78">
        <f t="shared" si="2"/>
        <v>5000</v>
      </c>
    </row>
    <row r="93" spans="2:7" ht="12.75">
      <c r="B93" s="64" t="s">
        <v>124</v>
      </c>
      <c r="C93" s="85">
        <v>750</v>
      </c>
      <c r="D93" s="78">
        <v>750</v>
      </c>
      <c r="E93" s="78"/>
      <c r="F93" s="65">
        <v>2</v>
      </c>
      <c r="G93" s="78">
        <f t="shared" si="2"/>
        <v>1500</v>
      </c>
    </row>
    <row r="94" spans="2:7" ht="12.75">
      <c r="B94" s="64" t="s">
        <v>125</v>
      </c>
      <c r="C94" s="85">
        <v>500</v>
      </c>
      <c r="D94" s="78">
        <v>500</v>
      </c>
      <c r="E94" s="78"/>
      <c r="F94" s="65">
        <v>10</v>
      </c>
      <c r="G94" s="78">
        <f t="shared" si="2"/>
        <v>5000</v>
      </c>
    </row>
    <row r="95" spans="2:7" ht="12.75">
      <c r="B95" s="64" t="s">
        <v>126</v>
      </c>
      <c r="C95" s="85">
        <v>250</v>
      </c>
      <c r="D95" s="78">
        <v>250</v>
      </c>
      <c r="E95" s="78"/>
      <c r="F95" s="65">
        <v>15</v>
      </c>
      <c r="G95" s="78">
        <f t="shared" si="2"/>
        <v>3750</v>
      </c>
    </row>
    <row r="96" spans="2:7" ht="12.75">
      <c r="B96" s="64" t="s">
        <v>127</v>
      </c>
      <c r="C96" s="85">
        <v>100</v>
      </c>
      <c r="D96" s="78">
        <v>100</v>
      </c>
      <c r="E96" s="78"/>
      <c r="F96" s="65">
        <v>40</v>
      </c>
      <c r="G96" s="78">
        <f t="shared" si="2"/>
        <v>4000</v>
      </c>
    </row>
    <row r="97" spans="2:7" ht="12.75">
      <c r="B97" s="64" t="s">
        <v>128</v>
      </c>
      <c r="C97" s="72" t="s">
        <v>177</v>
      </c>
      <c r="D97" s="78">
        <v>100</v>
      </c>
      <c r="E97" s="65">
        <v>60</v>
      </c>
      <c r="F97" s="65">
        <v>60</v>
      </c>
      <c r="G97" s="78">
        <f t="shared" si="2"/>
        <v>6000</v>
      </c>
    </row>
    <row r="98" spans="2:7" ht="12.75">
      <c r="B98" s="64" t="s">
        <v>129</v>
      </c>
      <c r="C98" s="72" t="s">
        <v>178</v>
      </c>
      <c r="D98" s="78">
        <v>100</v>
      </c>
      <c r="E98" s="78"/>
      <c r="F98" s="65">
        <v>0</v>
      </c>
      <c r="G98" s="78">
        <f t="shared" si="2"/>
        <v>0</v>
      </c>
    </row>
    <row r="99" spans="2:7" ht="12.75">
      <c r="B99" s="64" t="s">
        <v>130</v>
      </c>
      <c r="C99" s="72"/>
      <c r="D99" s="78"/>
      <c r="E99" s="78"/>
      <c r="F99" s="65"/>
      <c r="G99" s="72"/>
    </row>
    <row r="100" spans="2:7" ht="12.75">
      <c r="B100" s="64" t="s">
        <v>131</v>
      </c>
      <c r="C100" s="72"/>
      <c r="D100" s="78"/>
      <c r="E100" s="78"/>
      <c r="F100" s="65"/>
      <c r="G100" s="72"/>
    </row>
    <row r="101" spans="2:7" ht="12.75">
      <c r="F101" s="83" t="s">
        <v>179</v>
      </c>
      <c r="G101" s="84">
        <f>SUM(G89:G100)</f>
        <v>25250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26"/>
  <sheetViews>
    <sheetView showGridLines="0" workbookViewId="0">
      <selection activeCell="K6" sqref="K6"/>
    </sheetView>
  </sheetViews>
  <sheetFormatPr defaultColWidth="14.42578125" defaultRowHeight="15.75" customHeight="1"/>
  <cols>
    <col min="1" max="1" width="6.5703125" customWidth="1"/>
    <col min="2" max="2" width="5.7109375" customWidth="1"/>
    <col min="8" max="8" width="16.28515625" customWidth="1"/>
    <col min="9" max="9" width="17.85546875" customWidth="1"/>
  </cols>
  <sheetData>
    <row r="2" spans="2:9" ht="18">
      <c r="B2" s="2" t="str">
        <f>Setup!C18</f>
        <v>My Event Name</v>
      </c>
      <c r="C2" s="4"/>
      <c r="D2" s="4"/>
      <c r="E2" s="4"/>
      <c r="F2" s="4"/>
      <c r="G2" s="4"/>
      <c r="H2" s="4"/>
      <c r="I2" s="7" t="s">
        <v>2</v>
      </c>
    </row>
    <row r="3" spans="2:9" ht="12.75">
      <c r="B3" s="9"/>
      <c r="I3" s="11" t="str">
        <f>UPPER(Setup!C19)</f>
        <v>25569</v>
      </c>
    </row>
    <row r="4" spans="2:9" ht="15">
      <c r="B4" s="13"/>
      <c r="G4" s="16"/>
      <c r="H4" s="16"/>
      <c r="I4" s="16"/>
    </row>
    <row r="5" spans="2:9" ht="15">
      <c r="B5" s="13" t="s">
        <v>12</v>
      </c>
      <c r="G5" s="18" t="s">
        <v>13</v>
      </c>
      <c r="H5" s="18" t="s">
        <v>15</v>
      </c>
      <c r="I5" s="18" t="s">
        <v>18</v>
      </c>
    </row>
    <row r="6" spans="2:9" ht="12.75">
      <c r="B6" s="20"/>
      <c r="C6" s="22" t="str">
        <f>Revenues!B5</f>
        <v>TICKET SALES</v>
      </c>
      <c r="D6" s="20"/>
      <c r="E6" s="20"/>
      <c r="F6" s="20"/>
      <c r="G6" s="24">
        <f>Revenues!G18</f>
        <v>68625</v>
      </c>
      <c r="H6" s="24">
        <f>Revenues!H18</f>
        <v>0</v>
      </c>
      <c r="I6" s="27">
        <f>Revenues!I18</f>
        <v>-68625</v>
      </c>
    </row>
    <row r="7" spans="2:9" ht="12.75">
      <c r="C7" s="29" t="str">
        <f>Revenues!B22</f>
        <v>SPONSORSHIPS</v>
      </c>
      <c r="G7" s="31">
        <f>Revenues!G35</f>
        <v>68500</v>
      </c>
      <c r="H7" s="31">
        <f>Revenues!H35</f>
        <v>0</v>
      </c>
      <c r="I7" s="34">
        <f>Revenues!I35</f>
        <v>-68500</v>
      </c>
    </row>
    <row r="8" spans="2:9" ht="12.75">
      <c r="C8" s="29" t="str">
        <f>Revenues!B38</f>
        <v>LIVE AUCTION / FOR SALE / SILENT</v>
      </c>
      <c r="G8" s="31">
        <f>Revenues!G54</f>
        <v>16650</v>
      </c>
      <c r="H8" s="31">
        <f>Revenues!H54</f>
        <v>0</v>
      </c>
      <c r="I8" s="34">
        <f>Revenues!I54</f>
        <v>-16650</v>
      </c>
    </row>
    <row r="9" spans="2:9" ht="12.75">
      <c r="C9" s="29" t="str">
        <f>Revenues!B57</f>
        <v>DONATIONS</v>
      </c>
      <c r="G9" s="31">
        <f>Revenues!G70</f>
        <v>25250</v>
      </c>
      <c r="H9" s="31">
        <f>Revenues!H70</f>
        <v>0</v>
      </c>
      <c r="I9" s="34">
        <f>Revenues!I70</f>
        <v>-25250</v>
      </c>
    </row>
    <row r="10" spans="2:9" ht="12.75">
      <c r="B10" s="20"/>
      <c r="C10" s="37" t="s">
        <v>33</v>
      </c>
      <c r="D10" s="38"/>
      <c r="E10" s="38"/>
      <c r="F10" s="38"/>
      <c r="G10" s="39">
        <f t="shared" ref="G10:H10" si="0">SUM(G6:G9)</f>
        <v>179025</v>
      </c>
      <c r="H10" s="39">
        <f t="shared" si="0"/>
        <v>0</v>
      </c>
      <c r="I10" s="27">
        <f>H10-G10</f>
        <v>-179025</v>
      </c>
    </row>
    <row r="11" spans="2:9" ht="8.25" customHeight="1">
      <c r="B11" s="16"/>
      <c r="I11" s="40"/>
    </row>
    <row r="12" spans="2:9" ht="12.75">
      <c r="B12" s="41" t="s">
        <v>50</v>
      </c>
      <c r="C12" s="29"/>
      <c r="D12" s="29"/>
      <c r="E12" s="42">
        <f>Setup!F19</f>
        <v>0.75</v>
      </c>
      <c r="F12" s="29"/>
      <c r="G12" s="31">
        <f>G10*E12</f>
        <v>134268.75</v>
      </c>
      <c r="H12" s="43"/>
      <c r="I12" s="34">
        <f>Revenues!I58</f>
        <v>0</v>
      </c>
    </row>
    <row r="13" spans="2:9" ht="12.75">
      <c r="B13" s="45" t="s">
        <v>57</v>
      </c>
      <c r="C13" s="29"/>
      <c r="D13" s="29"/>
      <c r="E13" s="29"/>
      <c r="F13" s="29"/>
      <c r="G13" s="47">
        <f>G12*Setup!F18</f>
        <v>4699.40625</v>
      </c>
      <c r="H13" s="43"/>
      <c r="I13" s="34">
        <f>Revenues!I59</f>
        <v>0</v>
      </c>
    </row>
    <row r="14" spans="2:9" ht="12.75">
      <c r="B14" s="22"/>
      <c r="C14" s="37" t="s">
        <v>60</v>
      </c>
      <c r="D14" s="22"/>
      <c r="E14" s="22"/>
      <c r="F14" s="22"/>
      <c r="G14" s="24">
        <f>G10-G13</f>
        <v>174325.59375</v>
      </c>
      <c r="H14" s="48"/>
      <c r="I14" s="27">
        <f>H14-G14</f>
        <v>-174325.59375</v>
      </c>
    </row>
    <row r="15" spans="2:9" ht="12.75">
      <c r="B15" s="29"/>
      <c r="C15" s="29"/>
      <c r="D15" s="29"/>
      <c r="E15" s="29"/>
      <c r="F15" s="29"/>
      <c r="G15" s="29"/>
      <c r="H15" s="29"/>
      <c r="I15" s="29"/>
    </row>
    <row r="16" spans="2:9" ht="15">
      <c r="B16" s="13" t="s">
        <v>65</v>
      </c>
      <c r="G16" s="18" t="s">
        <v>13</v>
      </c>
      <c r="H16" s="18" t="s">
        <v>15</v>
      </c>
      <c r="I16" s="18" t="s">
        <v>18</v>
      </c>
    </row>
    <row r="17" spans="2:9" ht="12.75">
      <c r="B17" s="20"/>
      <c r="C17" s="22" t="str">
        <f>Expenses!B5</f>
        <v>VENUE</v>
      </c>
      <c r="D17" s="20"/>
      <c r="E17" s="20"/>
      <c r="F17" s="20"/>
      <c r="G17" s="24">
        <f>Expenses!G9</f>
        <v>0</v>
      </c>
      <c r="H17" s="24">
        <f>Expenses!H9</f>
        <v>0</v>
      </c>
      <c r="I17" s="27">
        <f>Expenses!I9</f>
        <v>0</v>
      </c>
    </row>
    <row r="18" spans="2:9" ht="12.75">
      <c r="B18" s="29"/>
      <c r="C18" s="29" t="str">
        <f>Expenses!B13</f>
        <v>FOOD &amp; DRINK</v>
      </c>
      <c r="G18" s="31">
        <f>Expenses!G25</f>
        <v>0</v>
      </c>
      <c r="H18" s="31">
        <f>Expenses!H25</f>
        <v>0</v>
      </c>
      <c r="I18" s="34">
        <f>Expenses!I25</f>
        <v>0</v>
      </c>
    </row>
    <row r="19" spans="2:9" ht="12.75">
      <c r="B19" s="29"/>
      <c r="C19" s="29" t="str">
        <f>Expenses!B28</f>
        <v>DECORATIONS</v>
      </c>
      <c r="G19" s="31">
        <f>Expenses!G33</f>
        <v>0</v>
      </c>
      <c r="H19" s="31">
        <f>Expenses!H33</f>
        <v>0</v>
      </c>
      <c r="I19" s="34">
        <f>Expenses!I33</f>
        <v>0</v>
      </c>
    </row>
    <row r="20" spans="2:9" ht="12.75">
      <c r="B20" s="29"/>
      <c r="C20" s="29" t="str">
        <f>Expenses!B36</f>
        <v>MEDIA AND PROMOTION</v>
      </c>
      <c r="G20" s="31">
        <f>Expenses!G45</f>
        <v>0</v>
      </c>
      <c r="H20" s="31">
        <f>Expenses!H45</f>
        <v>0</v>
      </c>
      <c r="I20" s="49">
        <f>Expenses!I45</f>
        <v>0</v>
      </c>
    </row>
    <row r="21" spans="2:9" ht="12.75">
      <c r="B21" s="29"/>
      <c r="C21" s="29" t="str">
        <f>Expenses!B48</f>
        <v>AUDIO / VISUAL / ENTERTAINMENT</v>
      </c>
      <c r="G21" s="31">
        <f>Expenses!G54</f>
        <v>0</v>
      </c>
      <c r="H21" s="31">
        <f>Expenses!H54</f>
        <v>0</v>
      </c>
      <c r="I21" s="49">
        <f>Expenses!I54</f>
        <v>0</v>
      </c>
    </row>
    <row r="22" spans="2:9" ht="12.75">
      <c r="B22" s="29"/>
      <c r="C22" s="29" t="str">
        <f>Expenses!B57</f>
        <v>AUCTION / FUNDRAISING</v>
      </c>
      <c r="G22" s="31">
        <f>Expenses!G67</f>
        <v>0</v>
      </c>
      <c r="H22" s="31">
        <f>Expenses!H67</f>
        <v>0</v>
      </c>
      <c r="I22" s="49">
        <f>Expenses!I67</f>
        <v>0</v>
      </c>
    </row>
    <row r="23" spans="2:9" ht="12.75">
      <c r="B23" s="50"/>
      <c r="C23" s="50" t="str">
        <f>Expenses!B70</f>
        <v>PERMITS / CONSULTANTS / MISC</v>
      </c>
      <c r="D23" s="51"/>
      <c r="E23" s="51"/>
      <c r="F23" s="51"/>
      <c r="G23" s="52">
        <f>Expenses!G75</f>
        <v>0</v>
      </c>
      <c r="H23" s="52">
        <f>Expenses!H75</f>
        <v>0</v>
      </c>
      <c r="I23" s="53">
        <f>Expenses!I75</f>
        <v>0</v>
      </c>
    </row>
    <row r="24" spans="2:9" ht="12.75">
      <c r="B24" s="29"/>
      <c r="C24" s="37" t="s">
        <v>90</v>
      </c>
      <c r="D24" s="38"/>
      <c r="E24" s="38"/>
      <c r="F24" s="38"/>
      <c r="G24" s="39">
        <f t="shared" ref="G24:H24" si="1">SUM(G17:G23)</f>
        <v>0</v>
      </c>
      <c r="H24" s="39">
        <f t="shared" si="1"/>
        <v>0</v>
      </c>
      <c r="I24" s="27">
        <f>G24-H24</f>
        <v>0</v>
      </c>
    </row>
    <row r="25" spans="2:9" ht="12.75">
      <c r="I25" s="40"/>
    </row>
    <row r="26" spans="2:9">
      <c r="B26" s="54" t="s">
        <v>91</v>
      </c>
      <c r="C26" s="55"/>
      <c r="D26" s="55"/>
      <c r="E26" s="55"/>
      <c r="F26" s="55"/>
      <c r="G26" s="56">
        <f t="shared" ref="G26:H26" si="2">G14-G24</f>
        <v>174325.59375</v>
      </c>
      <c r="H26" s="56">
        <f t="shared" si="2"/>
        <v>0</v>
      </c>
      <c r="I26" s="57">
        <f>H26-G26</f>
        <v>-174325.59375</v>
      </c>
    </row>
  </sheetData>
  <conditionalFormatting sqref="I6:I10 I12:I14 I17:I24 I26">
    <cfRule type="cellIs" dxfId="7" priority="1" operator="greaterThanOrEqual">
      <formula>0</formula>
    </cfRule>
  </conditionalFormatting>
  <conditionalFormatting sqref="I6:I10 I12:I14 I17:I24 I26">
    <cfRule type="cellIs" dxfId="6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K75"/>
  <sheetViews>
    <sheetView showGridLines="0" topLeftCell="A43" workbookViewId="0">
      <selection activeCell="H7" sqref="H7"/>
    </sheetView>
  </sheetViews>
  <sheetFormatPr defaultColWidth="14.42578125" defaultRowHeight="15.75" customHeight="1"/>
  <cols>
    <col min="1" max="1" width="7.85546875" customWidth="1"/>
    <col min="2" max="2" width="5.140625" customWidth="1"/>
    <col min="3" max="3" width="33.5703125" customWidth="1"/>
    <col min="4" max="4" width="16.42578125" customWidth="1"/>
    <col min="7" max="7" width="19" customWidth="1"/>
    <col min="8" max="8" width="18.7109375" customWidth="1"/>
    <col min="9" max="9" width="19.28515625" customWidth="1"/>
    <col min="10" max="10" width="7.85546875" customWidth="1"/>
  </cols>
  <sheetData>
    <row r="2" spans="2:11">
      <c r="B2" s="2" t="str">
        <f>Setup!C18</f>
        <v>My Event Name</v>
      </c>
      <c r="C2" s="4"/>
      <c r="D2" s="4"/>
      <c r="E2" s="4"/>
      <c r="F2" s="4"/>
      <c r="G2" s="4"/>
      <c r="H2" s="4"/>
      <c r="I2" s="7" t="s">
        <v>4</v>
      </c>
    </row>
    <row r="3" spans="2:11" ht="15.75" customHeight="1">
      <c r="B3" s="9"/>
      <c r="I3" s="11" t="str">
        <f>UPPER(Setup!C19)</f>
        <v>25569</v>
      </c>
    </row>
    <row r="5" spans="2:11" ht="15.75" customHeight="1">
      <c r="B5" s="14" t="s">
        <v>8</v>
      </c>
      <c r="C5" s="15"/>
      <c r="D5" s="15"/>
      <c r="E5" s="17" t="s">
        <v>11</v>
      </c>
      <c r="F5" s="17" t="s">
        <v>14</v>
      </c>
      <c r="G5" s="17" t="s">
        <v>13</v>
      </c>
      <c r="H5" s="17" t="s">
        <v>15</v>
      </c>
      <c r="I5" s="17" t="s">
        <v>16</v>
      </c>
      <c r="K5" s="19" t="s">
        <v>17</v>
      </c>
    </row>
    <row r="6" spans="2:11" ht="15.75" customHeight="1">
      <c r="B6" s="8"/>
      <c r="C6" s="19" t="s">
        <v>19</v>
      </c>
      <c r="D6" s="8"/>
      <c r="E6" s="8"/>
      <c r="F6" s="8"/>
      <c r="G6" s="21">
        <v>0</v>
      </c>
      <c r="H6" s="21">
        <v>0</v>
      </c>
      <c r="I6" s="23">
        <f t="shared" ref="I6:I9" si="0">G6-H6</f>
        <v>0</v>
      </c>
    </row>
    <row r="7" spans="2:11" ht="15.75" customHeight="1">
      <c r="B7" s="8"/>
      <c r="C7" s="19" t="s">
        <v>20</v>
      </c>
      <c r="D7" s="8"/>
      <c r="E7" s="8"/>
      <c r="F7" s="8"/>
      <c r="G7" s="21">
        <v>0</v>
      </c>
      <c r="H7" s="21">
        <v>0</v>
      </c>
      <c r="I7" s="23">
        <f t="shared" si="0"/>
        <v>0</v>
      </c>
    </row>
    <row r="8" spans="2:11" ht="15.75" customHeight="1">
      <c r="B8" s="8"/>
      <c r="C8" s="19" t="s">
        <v>21</v>
      </c>
      <c r="D8" s="8"/>
      <c r="E8" s="8"/>
      <c r="F8" s="8"/>
      <c r="G8" s="21">
        <v>0</v>
      </c>
      <c r="H8" s="21"/>
      <c r="I8" s="23">
        <f t="shared" si="0"/>
        <v>0</v>
      </c>
    </row>
    <row r="9" spans="2:11" ht="15.75" customHeight="1">
      <c r="B9" s="25" t="s">
        <v>22</v>
      </c>
      <c r="C9" s="26"/>
      <c r="D9" s="26"/>
      <c r="E9" s="26"/>
      <c r="F9" s="26"/>
      <c r="G9" s="28">
        <f t="shared" ref="G9:H9" si="1">SUM(G6:G8)</f>
        <v>0</v>
      </c>
      <c r="H9" s="28">
        <f t="shared" si="1"/>
        <v>0</v>
      </c>
      <c r="I9" s="30">
        <f t="shared" si="0"/>
        <v>0</v>
      </c>
    </row>
    <row r="10" spans="2:11" ht="15.75" customHeight="1">
      <c r="B10" s="8"/>
      <c r="C10" s="8"/>
      <c r="D10" s="8"/>
      <c r="E10" s="8"/>
      <c r="F10" s="8"/>
      <c r="G10" s="8"/>
      <c r="H10" s="8"/>
      <c r="I10" s="8"/>
    </row>
    <row r="11" spans="2:11" ht="15.75" customHeight="1">
      <c r="B11" s="8"/>
      <c r="C11" s="8"/>
      <c r="D11" s="8"/>
      <c r="E11" s="8"/>
      <c r="F11" s="8"/>
      <c r="G11" s="8"/>
      <c r="H11" s="8"/>
      <c r="I11" s="8"/>
    </row>
    <row r="12" spans="2:11" ht="15.75" customHeight="1">
      <c r="B12" s="8"/>
      <c r="C12" s="8"/>
      <c r="D12" s="8"/>
      <c r="E12" s="8"/>
      <c r="F12" s="8"/>
      <c r="G12" s="8"/>
      <c r="H12" s="8"/>
      <c r="I12" s="8"/>
      <c r="K12" s="8"/>
    </row>
    <row r="13" spans="2:11" ht="15.75" customHeight="1">
      <c r="B13" s="14" t="s">
        <v>23</v>
      </c>
      <c r="C13" s="15"/>
      <c r="D13" s="17" t="s">
        <v>24</v>
      </c>
      <c r="E13" s="17" t="s">
        <v>11</v>
      </c>
      <c r="F13" s="17" t="s">
        <v>14</v>
      </c>
      <c r="G13" s="17" t="s">
        <v>13</v>
      </c>
      <c r="H13" s="17" t="s">
        <v>15</v>
      </c>
      <c r="I13" s="17" t="s">
        <v>16</v>
      </c>
      <c r="K13" s="8"/>
    </row>
    <row r="14" spans="2:11" ht="15.75" customHeight="1">
      <c r="B14" s="8"/>
      <c r="C14" s="19" t="s">
        <v>25</v>
      </c>
      <c r="D14" s="32" t="s">
        <v>26</v>
      </c>
      <c r="E14" s="33">
        <v>0</v>
      </c>
      <c r="F14" s="21">
        <v>0</v>
      </c>
      <c r="G14" s="35">
        <f t="shared" ref="G14:G24" si="2">E14*F14</f>
        <v>0</v>
      </c>
      <c r="H14" s="21">
        <v>0</v>
      </c>
      <c r="I14" s="23">
        <f t="shared" ref="I14:I24" si="3">G14-H14</f>
        <v>0</v>
      </c>
      <c r="K14" s="8"/>
    </row>
    <row r="15" spans="2:11" ht="15.75" customHeight="1">
      <c r="B15" s="8"/>
      <c r="C15" s="19" t="s">
        <v>27</v>
      </c>
      <c r="D15" s="32" t="s">
        <v>26</v>
      </c>
      <c r="E15" s="33">
        <v>0</v>
      </c>
      <c r="F15" s="21">
        <v>0</v>
      </c>
      <c r="G15" s="35">
        <f t="shared" si="2"/>
        <v>0</v>
      </c>
      <c r="H15" s="36"/>
      <c r="I15" s="23">
        <f t="shared" si="3"/>
        <v>0</v>
      </c>
      <c r="K15" s="8"/>
    </row>
    <row r="16" spans="2:11" ht="15.75" customHeight="1">
      <c r="B16" s="8"/>
      <c r="C16" s="19" t="s">
        <v>28</v>
      </c>
      <c r="D16" s="32" t="s">
        <v>29</v>
      </c>
      <c r="E16" s="33">
        <v>0</v>
      </c>
      <c r="F16" s="21">
        <v>0</v>
      </c>
      <c r="G16" s="35">
        <f t="shared" si="2"/>
        <v>0</v>
      </c>
      <c r="H16" s="36"/>
      <c r="I16" s="23">
        <f t="shared" si="3"/>
        <v>0</v>
      </c>
      <c r="K16" s="19" t="s">
        <v>30</v>
      </c>
    </row>
    <row r="17" spans="2:11" ht="15.75" customHeight="1">
      <c r="B17" s="8"/>
      <c r="C17" s="19" t="s">
        <v>31</v>
      </c>
      <c r="D17" s="32" t="s">
        <v>32</v>
      </c>
      <c r="E17" s="33">
        <v>0</v>
      </c>
      <c r="F17" s="21">
        <v>0</v>
      </c>
      <c r="G17" s="35">
        <f t="shared" si="2"/>
        <v>0</v>
      </c>
      <c r="H17" s="36"/>
      <c r="I17" s="23">
        <f t="shared" si="3"/>
        <v>0</v>
      </c>
      <c r="K17" s="8"/>
    </row>
    <row r="18" spans="2:11" ht="15.75" customHeight="1">
      <c r="B18" s="8"/>
      <c r="C18" s="19" t="s">
        <v>34</v>
      </c>
      <c r="D18" s="32" t="s">
        <v>35</v>
      </c>
      <c r="E18" s="33">
        <v>0</v>
      </c>
      <c r="F18" s="21">
        <v>0</v>
      </c>
      <c r="G18" s="35">
        <f t="shared" si="2"/>
        <v>0</v>
      </c>
      <c r="H18" s="36"/>
      <c r="I18" s="23">
        <f t="shared" si="3"/>
        <v>0</v>
      </c>
      <c r="K18" s="8"/>
    </row>
    <row r="19" spans="2:11" ht="15.75" customHeight="1">
      <c r="B19" s="8"/>
      <c r="C19" s="19" t="s">
        <v>36</v>
      </c>
      <c r="D19" s="32" t="s">
        <v>37</v>
      </c>
      <c r="E19" s="33">
        <v>0</v>
      </c>
      <c r="F19" s="21">
        <v>0</v>
      </c>
      <c r="G19" s="35">
        <f t="shared" si="2"/>
        <v>0</v>
      </c>
      <c r="H19" s="36"/>
      <c r="I19" s="23">
        <f t="shared" si="3"/>
        <v>0</v>
      </c>
      <c r="K19" s="8"/>
    </row>
    <row r="20" spans="2:11" ht="15.75" customHeight="1">
      <c r="B20" s="8"/>
      <c r="C20" s="19" t="s">
        <v>38</v>
      </c>
      <c r="D20" s="32" t="s">
        <v>39</v>
      </c>
      <c r="E20" s="33">
        <v>0</v>
      </c>
      <c r="F20" s="21">
        <v>0</v>
      </c>
      <c r="G20" s="35">
        <f t="shared" si="2"/>
        <v>0</v>
      </c>
      <c r="H20" s="36"/>
      <c r="I20" s="23">
        <f t="shared" si="3"/>
        <v>0</v>
      </c>
      <c r="K20" s="19" t="s">
        <v>40</v>
      </c>
    </row>
    <row r="21" spans="2:11" ht="15.75" customHeight="1">
      <c r="B21" s="8"/>
      <c r="C21" s="19" t="s">
        <v>41</v>
      </c>
      <c r="D21" s="32" t="s">
        <v>42</v>
      </c>
      <c r="E21" s="33">
        <v>0</v>
      </c>
      <c r="F21" s="21">
        <v>0</v>
      </c>
      <c r="G21" s="35">
        <f t="shared" si="2"/>
        <v>0</v>
      </c>
      <c r="H21" s="36"/>
      <c r="I21" s="23">
        <f t="shared" si="3"/>
        <v>0</v>
      </c>
      <c r="K21" s="8"/>
    </row>
    <row r="22" spans="2:11" ht="15.75" customHeight="1">
      <c r="B22" s="8"/>
      <c r="C22" s="19" t="s">
        <v>43</v>
      </c>
      <c r="D22" s="32" t="s">
        <v>44</v>
      </c>
      <c r="E22" s="33">
        <v>0</v>
      </c>
      <c r="F22" s="21">
        <v>0</v>
      </c>
      <c r="G22" s="35">
        <f t="shared" si="2"/>
        <v>0</v>
      </c>
      <c r="H22" s="36"/>
      <c r="I22" s="23">
        <f t="shared" si="3"/>
        <v>0</v>
      </c>
      <c r="K22" s="19" t="s">
        <v>45</v>
      </c>
    </row>
    <row r="23" spans="2:11" ht="15.75" customHeight="1">
      <c r="B23" s="8"/>
      <c r="C23" s="19" t="s">
        <v>46</v>
      </c>
      <c r="D23" s="32" t="s">
        <v>44</v>
      </c>
      <c r="E23" s="33">
        <v>0</v>
      </c>
      <c r="F23" s="21">
        <v>0</v>
      </c>
      <c r="G23" s="35">
        <f t="shared" si="2"/>
        <v>0</v>
      </c>
      <c r="H23" s="36"/>
      <c r="I23" s="23">
        <f t="shared" si="3"/>
        <v>0</v>
      </c>
      <c r="K23" s="19" t="s">
        <v>45</v>
      </c>
    </row>
    <row r="24" spans="2:11" ht="15.75" customHeight="1">
      <c r="B24" s="8"/>
      <c r="C24" s="19" t="s">
        <v>47</v>
      </c>
      <c r="D24" s="8"/>
      <c r="E24" s="33">
        <v>0</v>
      </c>
      <c r="F24" s="21">
        <v>0</v>
      </c>
      <c r="G24" s="35">
        <f t="shared" si="2"/>
        <v>0</v>
      </c>
      <c r="H24" s="36"/>
      <c r="I24" s="23">
        <f t="shared" si="3"/>
        <v>0</v>
      </c>
      <c r="K24" s="19" t="s">
        <v>48</v>
      </c>
    </row>
    <row r="25" spans="2:11" ht="15.75" customHeight="1">
      <c r="B25" s="25" t="s">
        <v>49</v>
      </c>
      <c r="C25" s="26"/>
      <c r="D25" s="26"/>
      <c r="E25" s="26"/>
      <c r="F25" s="26"/>
      <c r="G25" s="28">
        <f t="shared" ref="G25:I25" si="4">SUM(G14:G24)</f>
        <v>0</v>
      </c>
      <c r="H25" s="28">
        <f t="shared" si="4"/>
        <v>0</v>
      </c>
      <c r="I25" s="30">
        <f t="shared" si="4"/>
        <v>0</v>
      </c>
      <c r="K25" s="8"/>
    </row>
    <row r="26" spans="2:11" ht="15.75" customHeight="1">
      <c r="B26" s="8"/>
      <c r="C26" s="8"/>
      <c r="D26" s="8"/>
      <c r="E26" s="8"/>
      <c r="F26" s="8"/>
      <c r="G26" s="8"/>
      <c r="H26" s="8"/>
      <c r="I26" s="8"/>
      <c r="K26" s="8"/>
    </row>
    <row r="27" spans="2:11" ht="15.75" customHeight="1">
      <c r="B27" s="8"/>
      <c r="C27" s="8"/>
      <c r="D27" s="8"/>
      <c r="E27" s="8"/>
      <c r="F27" s="8"/>
      <c r="G27" s="8"/>
      <c r="H27" s="8"/>
      <c r="I27" s="8"/>
      <c r="K27" s="8"/>
    </row>
    <row r="28" spans="2:11" ht="15.75" customHeight="1">
      <c r="B28" s="14" t="s">
        <v>51</v>
      </c>
      <c r="C28" s="15"/>
      <c r="D28" s="17" t="s">
        <v>24</v>
      </c>
      <c r="E28" s="17" t="s">
        <v>11</v>
      </c>
      <c r="F28" s="17" t="s">
        <v>14</v>
      </c>
      <c r="G28" s="17" t="s">
        <v>13</v>
      </c>
      <c r="H28" s="17" t="s">
        <v>15</v>
      </c>
      <c r="I28" s="17" t="s">
        <v>16</v>
      </c>
      <c r="K28" s="8"/>
    </row>
    <row r="29" spans="2:11" ht="15.75" customHeight="1">
      <c r="B29" s="8"/>
      <c r="C29" s="19" t="s">
        <v>52</v>
      </c>
      <c r="D29" s="32"/>
      <c r="E29" s="33">
        <v>0</v>
      </c>
      <c r="F29" s="21">
        <v>0</v>
      </c>
      <c r="G29" s="35">
        <f t="shared" ref="G29:G32" si="5">E29*F29</f>
        <v>0</v>
      </c>
      <c r="H29" s="21">
        <v>0</v>
      </c>
      <c r="I29" s="23">
        <f t="shared" ref="I29:I33" si="6">G29-H29</f>
        <v>0</v>
      </c>
      <c r="K29" s="8"/>
    </row>
    <row r="30" spans="2:11" ht="15.75" customHeight="1">
      <c r="B30" s="8"/>
      <c r="C30" s="19" t="s">
        <v>53</v>
      </c>
      <c r="D30" s="32"/>
      <c r="E30" s="33">
        <v>0</v>
      </c>
      <c r="F30" s="21">
        <v>0</v>
      </c>
      <c r="G30" s="35">
        <f t="shared" si="5"/>
        <v>0</v>
      </c>
      <c r="H30" s="36"/>
      <c r="I30" s="23">
        <f t="shared" si="6"/>
        <v>0</v>
      </c>
      <c r="K30" s="8"/>
    </row>
    <row r="31" spans="2:11" ht="15.75" customHeight="1">
      <c r="B31" s="8"/>
      <c r="C31" s="19" t="s">
        <v>54</v>
      </c>
      <c r="D31" s="8"/>
      <c r="E31" s="33">
        <v>0</v>
      </c>
      <c r="F31" s="21">
        <v>0</v>
      </c>
      <c r="G31" s="35">
        <f t="shared" si="5"/>
        <v>0</v>
      </c>
      <c r="H31" s="21">
        <v>0</v>
      </c>
      <c r="I31" s="23">
        <f t="shared" si="6"/>
        <v>0</v>
      </c>
      <c r="K31" s="8"/>
    </row>
    <row r="32" spans="2:11" ht="15.75" customHeight="1">
      <c r="B32" s="8"/>
      <c r="C32" s="19" t="s">
        <v>55</v>
      </c>
      <c r="D32" s="8"/>
      <c r="E32" s="33">
        <v>0</v>
      </c>
      <c r="F32" s="21">
        <v>0</v>
      </c>
      <c r="G32" s="35">
        <f t="shared" si="5"/>
        <v>0</v>
      </c>
      <c r="H32" s="36"/>
      <c r="I32" s="23">
        <f t="shared" si="6"/>
        <v>0</v>
      </c>
      <c r="K32" s="8"/>
    </row>
    <row r="33" spans="2:11" ht="15.75" customHeight="1">
      <c r="B33" s="25" t="s">
        <v>56</v>
      </c>
      <c r="C33" s="26"/>
      <c r="D33" s="26"/>
      <c r="E33" s="26"/>
      <c r="F33" s="26"/>
      <c r="G33" s="28">
        <f t="shared" ref="G33:H33" si="7">SUM(G29:G32)</f>
        <v>0</v>
      </c>
      <c r="H33" s="28">
        <f t="shared" si="7"/>
        <v>0</v>
      </c>
      <c r="I33" s="30">
        <f t="shared" si="6"/>
        <v>0</v>
      </c>
      <c r="K33" s="8"/>
    </row>
    <row r="34" spans="2:11" ht="15.75" customHeight="1">
      <c r="B34" s="8"/>
      <c r="C34" s="8"/>
      <c r="D34" s="8"/>
      <c r="E34" s="8"/>
      <c r="F34" s="8"/>
      <c r="G34" s="8"/>
      <c r="H34" s="8"/>
      <c r="I34" s="8"/>
      <c r="K34" s="8"/>
    </row>
    <row r="35" spans="2:11" ht="15.75" customHeight="1">
      <c r="B35" s="44"/>
      <c r="C35" s="8"/>
      <c r="D35" s="46"/>
      <c r="E35" s="46"/>
      <c r="F35" s="46"/>
      <c r="G35" s="46"/>
      <c r="H35" s="46"/>
      <c r="I35" s="46"/>
      <c r="K35" s="8"/>
    </row>
    <row r="36" spans="2:11" ht="15.75" customHeight="1">
      <c r="B36" s="14" t="s">
        <v>58</v>
      </c>
      <c r="C36" s="15"/>
      <c r="D36" s="17" t="s">
        <v>24</v>
      </c>
      <c r="E36" s="17" t="s">
        <v>11</v>
      </c>
      <c r="F36" s="17" t="s">
        <v>14</v>
      </c>
      <c r="G36" s="17" t="s">
        <v>13</v>
      </c>
      <c r="H36" s="17" t="s">
        <v>15</v>
      </c>
      <c r="I36" s="17" t="s">
        <v>16</v>
      </c>
      <c r="K36" s="8"/>
    </row>
    <row r="37" spans="2:11" ht="15.75" customHeight="1">
      <c r="B37" s="8"/>
      <c r="C37" s="19" t="s">
        <v>59</v>
      </c>
      <c r="D37" s="32"/>
      <c r="E37" s="33">
        <v>0</v>
      </c>
      <c r="F37" s="21">
        <v>0</v>
      </c>
      <c r="G37" s="35">
        <f t="shared" ref="G37:G44" si="8">E37*F37</f>
        <v>0</v>
      </c>
      <c r="H37" s="21">
        <v>0</v>
      </c>
      <c r="I37" s="23">
        <f t="shared" ref="I37:I45" si="9">G37-H37</f>
        <v>0</v>
      </c>
      <c r="K37" s="8"/>
    </row>
    <row r="38" spans="2:11" ht="12.75">
      <c r="B38" s="8"/>
      <c r="C38" s="19" t="s">
        <v>61</v>
      </c>
      <c r="D38" s="32"/>
      <c r="E38" s="33">
        <v>0</v>
      </c>
      <c r="F38" s="21">
        <v>0</v>
      </c>
      <c r="G38" s="35">
        <f t="shared" si="8"/>
        <v>0</v>
      </c>
      <c r="H38" s="36"/>
      <c r="I38" s="23">
        <f t="shared" si="9"/>
        <v>0</v>
      </c>
      <c r="K38" s="8"/>
    </row>
    <row r="39" spans="2:11" ht="12.75">
      <c r="B39" s="8"/>
      <c r="C39" s="19" t="s">
        <v>62</v>
      </c>
      <c r="D39" s="32"/>
      <c r="E39" s="33">
        <v>0</v>
      </c>
      <c r="F39" s="21">
        <v>0</v>
      </c>
      <c r="G39" s="35">
        <f t="shared" si="8"/>
        <v>0</v>
      </c>
      <c r="H39" s="36"/>
      <c r="I39" s="23">
        <f t="shared" si="9"/>
        <v>0</v>
      </c>
      <c r="K39" s="8"/>
    </row>
    <row r="40" spans="2:11" ht="12.75">
      <c r="B40" s="8"/>
      <c r="C40" s="19" t="s">
        <v>63</v>
      </c>
      <c r="D40" s="8"/>
      <c r="E40" s="33">
        <v>0</v>
      </c>
      <c r="F40" s="21">
        <v>0</v>
      </c>
      <c r="G40" s="35">
        <f t="shared" si="8"/>
        <v>0</v>
      </c>
      <c r="H40" s="21">
        <v>0</v>
      </c>
      <c r="I40" s="23">
        <f t="shared" si="9"/>
        <v>0</v>
      </c>
      <c r="K40" s="8"/>
    </row>
    <row r="41" spans="2:11" ht="12.75">
      <c r="B41" s="8"/>
      <c r="C41" s="19" t="s">
        <v>64</v>
      </c>
      <c r="D41" s="8"/>
      <c r="E41" s="33">
        <v>0</v>
      </c>
      <c r="F41" s="21">
        <v>0</v>
      </c>
      <c r="G41" s="35">
        <f t="shared" si="8"/>
        <v>0</v>
      </c>
      <c r="H41" s="36"/>
      <c r="I41" s="23">
        <f t="shared" si="9"/>
        <v>0</v>
      </c>
      <c r="K41" s="8"/>
    </row>
    <row r="42" spans="2:11" ht="12.75">
      <c r="B42" s="8"/>
      <c r="C42" s="19" t="s">
        <v>66</v>
      </c>
      <c r="D42" s="8"/>
      <c r="E42" s="33">
        <v>0</v>
      </c>
      <c r="F42" s="21">
        <v>0</v>
      </c>
      <c r="G42" s="35">
        <f t="shared" si="8"/>
        <v>0</v>
      </c>
      <c r="H42" s="36"/>
      <c r="I42" s="23">
        <f t="shared" si="9"/>
        <v>0</v>
      </c>
      <c r="K42" s="8"/>
    </row>
    <row r="43" spans="2:11" ht="12.75">
      <c r="B43" s="8"/>
      <c r="C43" s="19" t="s">
        <v>67</v>
      </c>
      <c r="D43" s="8"/>
      <c r="E43" s="33">
        <v>0</v>
      </c>
      <c r="F43" s="21">
        <v>0</v>
      </c>
      <c r="G43" s="35">
        <f t="shared" si="8"/>
        <v>0</v>
      </c>
      <c r="H43" s="36"/>
      <c r="I43" s="23">
        <f t="shared" si="9"/>
        <v>0</v>
      </c>
      <c r="K43" s="8"/>
    </row>
    <row r="44" spans="2:11" ht="12.75">
      <c r="B44" s="8"/>
      <c r="C44" s="19" t="s">
        <v>55</v>
      </c>
      <c r="D44" s="8"/>
      <c r="E44" s="33">
        <v>0</v>
      </c>
      <c r="F44" s="21">
        <v>0</v>
      </c>
      <c r="G44" s="35">
        <f t="shared" si="8"/>
        <v>0</v>
      </c>
      <c r="H44" s="36"/>
      <c r="I44" s="23">
        <f t="shared" si="9"/>
        <v>0</v>
      </c>
      <c r="K44" s="8"/>
    </row>
    <row r="45" spans="2:11" ht="12.75">
      <c r="B45" s="25" t="s">
        <v>68</v>
      </c>
      <c r="C45" s="26"/>
      <c r="D45" s="26"/>
      <c r="E45" s="26"/>
      <c r="F45" s="26"/>
      <c r="G45" s="28">
        <f t="shared" ref="G45:H45" si="10">SUM(G37:G44)</f>
        <v>0</v>
      </c>
      <c r="H45" s="28">
        <f t="shared" si="10"/>
        <v>0</v>
      </c>
      <c r="I45" s="30">
        <f t="shared" si="9"/>
        <v>0</v>
      </c>
      <c r="K45" s="8"/>
    </row>
    <row r="46" spans="2:11" ht="12.75">
      <c r="B46" s="8"/>
      <c r="C46" s="8"/>
      <c r="D46" s="8"/>
      <c r="E46" s="8"/>
      <c r="F46" s="8"/>
      <c r="G46" s="8"/>
      <c r="H46" s="8"/>
      <c r="I46" s="8"/>
      <c r="K46" s="8"/>
    </row>
    <row r="47" spans="2:11" ht="12.75">
      <c r="B47" s="8"/>
      <c r="C47" s="8"/>
      <c r="D47" s="8"/>
      <c r="E47" s="8"/>
      <c r="F47" s="8"/>
      <c r="G47" s="8"/>
      <c r="H47" s="8"/>
      <c r="I47" s="8"/>
      <c r="K47" s="8"/>
    </row>
    <row r="48" spans="2:11" ht="12.75">
      <c r="B48" s="14" t="s">
        <v>69</v>
      </c>
      <c r="C48" s="15"/>
      <c r="D48" s="17" t="s">
        <v>24</v>
      </c>
      <c r="E48" s="17" t="s">
        <v>11</v>
      </c>
      <c r="F48" s="17" t="s">
        <v>14</v>
      </c>
      <c r="G48" s="17" t="s">
        <v>13</v>
      </c>
      <c r="H48" s="17" t="s">
        <v>15</v>
      </c>
      <c r="I48" s="17" t="s">
        <v>16</v>
      </c>
      <c r="K48" s="8"/>
    </row>
    <row r="49" spans="2:11" ht="12.75">
      <c r="B49" s="8"/>
      <c r="C49" s="19" t="s">
        <v>70</v>
      </c>
      <c r="D49" s="32"/>
      <c r="E49" s="33">
        <v>0</v>
      </c>
      <c r="F49" s="21">
        <v>0</v>
      </c>
      <c r="G49" s="35">
        <f t="shared" ref="G49:G53" si="11">E49*F49</f>
        <v>0</v>
      </c>
      <c r="H49" s="21">
        <v>0</v>
      </c>
      <c r="I49" s="23">
        <f t="shared" ref="I49:I54" si="12">G49-H49</f>
        <v>0</v>
      </c>
      <c r="K49" s="8"/>
    </row>
    <row r="50" spans="2:11" ht="12.75">
      <c r="B50" s="8"/>
      <c r="C50" s="19" t="s">
        <v>71</v>
      </c>
      <c r="D50" s="32"/>
      <c r="E50" s="33">
        <v>0</v>
      </c>
      <c r="F50" s="21">
        <v>0</v>
      </c>
      <c r="G50" s="35">
        <f t="shared" si="11"/>
        <v>0</v>
      </c>
      <c r="H50" s="36"/>
      <c r="I50" s="23">
        <f t="shared" si="12"/>
        <v>0</v>
      </c>
      <c r="K50" s="8"/>
    </row>
    <row r="51" spans="2:11" ht="12.75">
      <c r="B51" s="8"/>
      <c r="C51" s="19" t="s">
        <v>72</v>
      </c>
      <c r="D51" s="32"/>
      <c r="E51" s="33">
        <v>0</v>
      </c>
      <c r="F51" s="21">
        <v>0</v>
      </c>
      <c r="G51" s="35">
        <f t="shared" si="11"/>
        <v>0</v>
      </c>
      <c r="H51" s="36"/>
      <c r="I51" s="23">
        <f t="shared" si="12"/>
        <v>0</v>
      </c>
      <c r="K51" s="8"/>
    </row>
    <row r="52" spans="2:11" ht="12.75">
      <c r="B52" s="8"/>
      <c r="C52" s="19" t="s">
        <v>73</v>
      </c>
      <c r="D52" s="8"/>
      <c r="E52" s="33">
        <v>0</v>
      </c>
      <c r="F52" s="21">
        <v>0</v>
      </c>
      <c r="G52" s="35">
        <f t="shared" si="11"/>
        <v>0</v>
      </c>
      <c r="H52" s="21">
        <v>0</v>
      </c>
      <c r="I52" s="23">
        <f t="shared" si="12"/>
        <v>0</v>
      </c>
      <c r="K52" s="8"/>
    </row>
    <row r="53" spans="2:11" ht="12.75">
      <c r="B53" s="8"/>
      <c r="C53" s="19" t="s">
        <v>55</v>
      </c>
      <c r="D53" s="8"/>
      <c r="E53" s="33">
        <v>0</v>
      </c>
      <c r="F53" s="21">
        <v>0</v>
      </c>
      <c r="G53" s="35">
        <f t="shared" si="11"/>
        <v>0</v>
      </c>
      <c r="H53" s="36"/>
      <c r="I53" s="23">
        <f t="shared" si="12"/>
        <v>0</v>
      </c>
      <c r="K53" s="8"/>
    </row>
    <row r="54" spans="2:11" ht="12.75">
      <c r="B54" s="25" t="s">
        <v>74</v>
      </c>
      <c r="C54" s="26"/>
      <c r="D54" s="26"/>
      <c r="E54" s="26"/>
      <c r="F54" s="26"/>
      <c r="G54" s="28">
        <f t="shared" ref="G54:H54" si="13">SUM(G49:G53)</f>
        <v>0</v>
      </c>
      <c r="H54" s="28">
        <f t="shared" si="13"/>
        <v>0</v>
      </c>
      <c r="I54" s="30">
        <f t="shared" si="12"/>
        <v>0</v>
      </c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K56" s="8"/>
    </row>
    <row r="57" spans="2:11" ht="12.75">
      <c r="B57" s="14" t="s">
        <v>75</v>
      </c>
      <c r="C57" s="15"/>
      <c r="D57" s="17" t="s">
        <v>24</v>
      </c>
      <c r="E57" s="17" t="s">
        <v>11</v>
      </c>
      <c r="F57" s="17" t="s">
        <v>14</v>
      </c>
      <c r="G57" s="17" t="s">
        <v>13</v>
      </c>
      <c r="H57" s="17" t="s">
        <v>15</v>
      </c>
      <c r="I57" s="17" t="s">
        <v>16</v>
      </c>
      <c r="K57" s="8"/>
    </row>
    <row r="58" spans="2:11" ht="12.75">
      <c r="B58" s="8"/>
      <c r="C58" s="19" t="s">
        <v>76</v>
      </c>
      <c r="D58" s="32"/>
      <c r="E58" s="33">
        <v>0</v>
      </c>
      <c r="F58" s="21">
        <v>0</v>
      </c>
      <c r="G58" s="35">
        <f t="shared" ref="G58:G66" si="14">E58*F58</f>
        <v>0</v>
      </c>
      <c r="H58" s="21">
        <v>0</v>
      </c>
      <c r="I58" s="23">
        <f t="shared" ref="I58:I67" si="15">G58-H58</f>
        <v>0</v>
      </c>
    </row>
    <row r="59" spans="2:11" ht="12.75">
      <c r="B59" s="8"/>
      <c r="C59" s="19" t="s">
        <v>77</v>
      </c>
      <c r="D59" s="32"/>
      <c r="E59" s="33"/>
      <c r="F59" s="21">
        <v>0</v>
      </c>
      <c r="G59" s="35">
        <f t="shared" si="14"/>
        <v>0</v>
      </c>
      <c r="H59" s="21">
        <v>0</v>
      </c>
      <c r="I59" s="23">
        <f t="shared" si="15"/>
        <v>0</v>
      </c>
    </row>
    <row r="60" spans="2:11" ht="12.75">
      <c r="B60" s="8"/>
      <c r="C60" s="19" t="s">
        <v>78</v>
      </c>
      <c r="D60" s="32"/>
      <c r="E60" s="33"/>
      <c r="F60" s="21">
        <v>0</v>
      </c>
      <c r="G60" s="35">
        <f t="shared" si="14"/>
        <v>0</v>
      </c>
      <c r="H60" s="21">
        <v>0</v>
      </c>
      <c r="I60" s="23">
        <f t="shared" si="15"/>
        <v>0</v>
      </c>
    </row>
    <row r="61" spans="2:11" ht="12.75">
      <c r="B61" s="8"/>
      <c r="C61" s="19" t="s">
        <v>79</v>
      </c>
      <c r="D61" s="32"/>
      <c r="E61" s="33"/>
      <c r="F61" s="21">
        <v>0</v>
      </c>
      <c r="G61" s="35">
        <f t="shared" si="14"/>
        <v>0</v>
      </c>
      <c r="H61" s="21">
        <v>0</v>
      </c>
      <c r="I61" s="23">
        <f t="shared" si="15"/>
        <v>0</v>
      </c>
    </row>
    <row r="62" spans="2:11" ht="12.75">
      <c r="B62" s="8"/>
      <c r="C62" s="19" t="s">
        <v>80</v>
      </c>
      <c r="D62" s="32"/>
      <c r="E62" s="33"/>
      <c r="F62" s="21">
        <v>0</v>
      </c>
      <c r="G62" s="35">
        <f t="shared" si="14"/>
        <v>0</v>
      </c>
      <c r="H62" s="21">
        <v>0</v>
      </c>
      <c r="I62" s="23">
        <f t="shared" si="15"/>
        <v>0</v>
      </c>
    </row>
    <row r="63" spans="2:11" ht="12.75">
      <c r="B63" s="8"/>
      <c r="C63" s="19" t="s">
        <v>81</v>
      </c>
      <c r="D63" s="32"/>
      <c r="E63" s="33">
        <v>0</v>
      </c>
      <c r="F63" s="21">
        <v>0</v>
      </c>
      <c r="G63" s="35">
        <f t="shared" si="14"/>
        <v>0</v>
      </c>
      <c r="H63" s="21">
        <v>0</v>
      </c>
      <c r="I63" s="23">
        <f t="shared" si="15"/>
        <v>0</v>
      </c>
    </row>
    <row r="64" spans="2:11" ht="12.75">
      <c r="B64" s="8"/>
      <c r="C64" s="19" t="s">
        <v>82</v>
      </c>
      <c r="D64" s="8"/>
      <c r="E64" s="33">
        <v>0</v>
      </c>
      <c r="F64" s="21">
        <v>0</v>
      </c>
      <c r="G64" s="35">
        <f t="shared" si="14"/>
        <v>0</v>
      </c>
      <c r="H64" s="21">
        <v>0</v>
      </c>
      <c r="I64" s="23">
        <f t="shared" si="15"/>
        <v>0</v>
      </c>
    </row>
    <row r="65" spans="2:9" ht="12.75">
      <c r="B65" s="8"/>
      <c r="C65" s="19" t="s">
        <v>83</v>
      </c>
      <c r="D65" s="8"/>
      <c r="E65" s="33"/>
      <c r="F65" s="21">
        <v>0</v>
      </c>
      <c r="G65" s="35">
        <f t="shared" si="14"/>
        <v>0</v>
      </c>
      <c r="H65" s="21">
        <v>0</v>
      </c>
      <c r="I65" s="23">
        <f t="shared" si="15"/>
        <v>0</v>
      </c>
    </row>
    <row r="66" spans="2:9" ht="12.75">
      <c r="B66" s="8"/>
      <c r="C66" s="19" t="s">
        <v>55</v>
      </c>
      <c r="D66" s="8"/>
      <c r="E66" s="33">
        <v>0</v>
      </c>
      <c r="F66" s="21">
        <v>0</v>
      </c>
      <c r="G66" s="35">
        <f t="shared" si="14"/>
        <v>0</v>
      </c>
      <c r="H66" s="21">
        <v>0</v>
      </c>
      <c r="I66" s="23">
        <f t="shared" si="15"/>
        <v>0</v>
      </c>
    </row>
    <row r="67" spans="2:9" ht="12.75">
      <c r="B67" s="25" t="s">
        <v>84</v>
      </c>
      <c r="C67" s="26"/>
      <c r="D67" s="26"/>
      <c r="E67" s="26"/>
      <c r="F67" s="26"/>
      <c r="G67" s="28">
        <f t="shared" ref="G67:H67" si="16">SUM(G58:G66)</f>
        <v>0</v>
      </c>
      <c r="H67" s="28">
        <f t="shared" si="16"/>
        <v>0</v>
      </c>
      <c r="I67" s="30">
        <f t="shared" si="15"/>
        <v>0</v>
      </c>
    </row>
    <row r="68" spans="2:9" ht="12.75">
      <c r="B68" s="8"/>
      <c r="C68" s="8"/>
      <c r="D68" s="8"/>
      <c r="E68" s="8"/>
      <c r="F68" s="8"/>
      <c r="G68" s="8"/>
      <c r="H68" s="8"/>
      <c r="I68" s="8"/>
    </row>
    <row r="69" spans="2:9" ht="12.75">
      <c r="B69" s="8"/>
      <c r="C69" s="8"/>
      <c r="D69" s="8"/>
      <c r="E69" s="8"/>
      <c r="F69" s="8"/>
      <c r="G69" s="8"/>
      <c r="H69" s="8"/>
      <c r="I69" s="8"/>
    </row>
    <row r="70" spans="2:9" ht="12.75">
      <c r="B70" s="14" t="s">
        <v>85</v>
      </c>
      <c r="C70" s="15"/>
      <c r="D70" s="17" t="s">
        <v>24</v>
      </c>
      <c r="E70" s="17" t="s">
        <v>11</v>
      </c>
      <c r="F70" s="17" t="s">
        <v>14</v>
      </c>
      <c r="G70" s="17" t="s">
        <v>13</v>
      </c>
      <c r="H70" s="17" t="s">
        <v>15</v>
      </c>
      <c r="I70" s="17" t="s">
        <v>16</v>
      </c>
    </row>
    <row r="71" spans="2:9" ht="12.75">
      <c r="B71" s="8"/>
      <c r="C71" s="19" t="s">
        <v>86</v>
      </c>
      <c r="D71" s="32"/>
      <c r="E71" s="33">
        <v>0</v>
      </c>
      <c r="F71" s="21">
        <v>0</v>
      </c>
      <c r="G71" s="35">
        <f t="shared" ref="G71:G74" si="17">E71*F71</f>
        <v>0</v>
      </c>
      <c r="H71" s="21">
        <v>0</v>
      </c>
      <c r="I71" s="23">
        <f t="shared" ref="I71:I75" si="18">G71-H71</f>
        <v>0</v>
      </c>
    </row>
    <row r="72" spans="2:9" ht="12.75">
      <c r="B72" s="8"/>
      <c r="C72" s="19" t="s">
        <v>87</v>
      </c>
      <c r="D72" s="32"/>
      <c r="E72" s="33">
        <v>0</v>
      </c>
      <c r="F72" s="21">
        <v>0</v>
      </c>
      <c r="G72" s="35">
        <f t="shared" si="17"/>
        <v>0</v>
      </c>
      <c r="H72" s="36"/>
      <c r="I72" s="23">
        <f t="shared" si="18"/>
        <v>0</v>
      </c>
    </row>
    <row r="73" spans="2:9" ht="12.75">
      <c r="B73" s="8"/>
      <c r="C73" s="19" t="s">
        <v>88</v>
      </c>
      <c r="D73" s="32"/>
      <c r="E73" s="33">
        <v>0</v>
      </c>
      <c r="F73" s="21">
        <v>0</v>
      </c>
      <c r="G73" s="35">
        <f t="shared" si="17"/>
        <v>0</v>
      </c>
      <c r="H73" s="36"/>
      <c r="I73" s="23">
        <f t="shared" si="18"/>
        <v>0</v>
      </c>
    </row>
    <row r="74" spans="2:9" ht="12.75">
      <c r="B74" s="8"/>
      <c r="C74" s="19" t="s">
        <v>55</v>
      </c>
      <c r="D74" s="8"/>
      <c r="E74" s="33">
        <v>0</v>
      </c>
      <c r="F74" s="21">
        <v>0</v>
      </c>
      <c r="G74" s="35">
        <f t="shared" si="17"/>
        <v>0</v>
      </c>
      <c r="H74" s="36"/>
      <c r="I74" s="23">
        <f t="shared" si="18"/>
        <v>0</v>
      </c>
    </row>
    <row r="75" spans="2:9" ht="12.75">
      <c r="B75" s="25" t="s">
        <v>89</v>
      </c>
      <c r="C75" s="26"/>
      <c r="D75" s="26"/>
      <c r="E75" s="26"/>
      <c r="F75" s="26"/>
      <c r="G75" s="28">
        <f t="shared" ref="G75:H75" si="19">SUM(G71:G74)</f>
        <v>0</v>
      </c>
      <c r="H75" s="28">
        <f t="shared" si="19"/>
        <v>0</v>
      </c>
      <c r="I75" s="30">
        <f t="shared" si="18"/>
        <v>0</v>
      </c>
    </row>
  </sheetData>
  <conditionalFormatting sqref="I6:I9 I14:I25 I29:I33 I37:I45 I49:I54 I58:I67 I71:I75">
    <cfRule type="cellIs" dxfId="5" priority="1" operator="greaterThanOrEqual">
      <formula>0</formula>
    </cfRule>
  </conditionalFormatting>
  <conditionalFormatting sqref="I6:I9 I14:I25 I29:I33 I37:I45 I49:I54 I58:I67 I71:I75">
    <cfRule type="cellIs" dxfId="4" priority="2" operator="lessThan">
      <formula>0</formula>
    </cfRule>
  </conditionalFormatting>
  <conditionalFormatting sqref="I6:I9 I14:I25 I29:I33 I37:I45 I49:I54 I58:I67 I71:I75">
    <cfRule type="cellIs" dxfId="3" priority="3" operator="greaterThanOrEqual">
      <formula>0</formula>
    </cfRule>
  </conditionalFormatting>
  <conditionalFormatting sqref="I6:I9 I14:I25 I29:I33 I37:I45 I49:I54 I58:I67 I71:I75">
    <cfRule type="cellIs" dxfId="2" priority="4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K70"/>
  <sheetViews>
    <sheetView showGridLines="0" tabSelected="1" workbookViewId="0"/>
  </sheetViews>
  <sheetFormatPr defaultColWidth="14.42578125" defaultRowHeight="15.75" customHeight="1"/>
  <cols>
    <col min="1" max="1" width="7.85546875" customWidth="1"/>
    <col min="2" max="2" width="5.140625" customWidth="1"/>
    <col min="3" max="3" width="33.5703125" customWidth="1"/>
    <col min="4" max="4" width="16.42578125" customWidth="1"/>
    <col min="7" max="7" width="19" customWidth="1"/>
    <col min="8" max="8" width="18.7109375" customWidth="1"/>
    <col min="9" max="9" width="19.28515625" customWidth="1"/>
    <col min="10" max="10" width="7.85546875" customWidth="1"/>
  </cols>
  <sheetData>
    <row r="2" spans="1:11">
      <c r="B2" s="2" t="str">
        <f>Setup!C18</f>
        <v>My Event Name</v>
      </c>
      <c r="C2" s="4"/>
      <c r="D2" s="4"/>
      <c r="E2" s="4"/>
      <c r="F2" s="4"/>
      <c r="G2" s="4"/>
      <c r="H2" s="4"/>
      <c r="I2" s="7" t="s">
        <v>106</v>
      </c>
    </row>
    <row r="3" spans="1:11" ht="15.75" customHeight="1">
      <c r="B3" s="9"/>
      <c r="I3" s="11" t="str">
        <f>UPPER(Setup!C19)</f>
        <v>25569</v>
      </c>
    </row>
    <row r="5" spans="1:11" ht="15.75" customHeight="1">
      <c r="B5" s="14" t="s">
        <v>112</v>
      </c>
      <c r="C5" s="15"/>
      <c r="D5" s="15"/>
      <c r="E5" s="17" t="s">
        <v>11</v>
      </c>
      <c r="F5" s="17" t="s">
        <v>14</v>
      </c>
      <c r="G5" s="17" t="s">
        <v>13</v>
      </c>
      <c r="H5" s="17" t="s">
        <v>15</v>
      </c>
      <c r="I5" s="17" t="s">
        <v>16</v>
      </c>
      <c r="K5" s="19" t="s">
        <v>17</v>
      </c>
    </row>
    <row r="6" spans="1:11" ht="15.75" customHeight="1">
      <c r="A6" s="4"/>
      <c r="B6" s="71" t="s">
        <v>114</v>
      </c>
      <c r="C6" s="19" t="str">
        <f>VLOOKUP($B6,Setup!$B$29:$G$40,2,0)</f>
        <v>Individual Ticket</v>
      </c>
      <c r="D6" s="8"/>
      <c r="E6" s="73">
        <f>VLOOKUP($B6,Setup!$B$29:$G$40,5,0)</f>
        <v>25</v>
      </c>
      <c r="F6" s="74">
        <f>VLOOKUP($B6,Setup!$B$29:$G$40,4,0)</f>
        <v>125</v>
      </c>
      <c r="G6" s="74">
        <f t="shared" ref="G6:G17" si="0">E6*F6</f>
        <v>3125</v>
      </c>
      <c r="H6" s="21"/>
      <c r="I6" s="76">
        <f t="shared" ref="I6:I18" si="1">H6-G6</f>
        <v>-3125</v>
      </c>
    </row>
    <row r="7" spans="1:11" ht="15.75" customHeight="1">
      <c r="A7" s="4"/>
      <c r="B7" s="71" t="s">
        <v>120</v>
      </c>
      <c r="C7" s="19" t="str">
        <f>VLOOKUP($B7,Setup!$B$29:$G$40,2,0)</f>
        <v>Additional Child Ticket</v>
      </c>
      <c r="D7" s="8"/>
      <c r="E7" s="73">
        <f>VLOOKUP($B7,Setup!$B$29:$G$40,5,0)</f>
        <v>20</v>
      </c>
      <c r="F7" s="74">
        <f>VLOOKUP($B7,Setup!$B$29:$G$40,4,0)</f>
        <v>75</v>
      </c>
      <c r="G7" s="74">
        <f t="shared" si="0"/>
        <v>1500</v>
      </c>
      <c r="H7" s="21"/>
      <c r="I7" s="76">
        <f t="shared" si="1"/>
        <v>-1500</v>
      </c>
    </row>
    <row r="8" spans="1:11" ht="15.75" customHeight="1">
      <c r="A8" s="4"/>
      <c r="B8" s="71" t="s">
        <v>122</v>
      </c>
      <c r="C8" s="19" t="str">
        <f>VLOOKUP($B8,Setup!$B$29:$G$40,2,0)</f>
        <v>Table</v>
      </c>
      <c r="D8" s="8"/>
      <c r="E8" s="73">
        <f>VLOOKUP($B8,Setup!$B$29:$G$40,5,0)</f>
        <v>40</v>
      </c>
      <c r="F8" s="74">
        <f>VLOOKUP($B8,Setup!$B$29:$G$40,4,0)</f>
        <v>1600</v>
      </c>
      <c r="G8" s="74">
        <f t="shared" si="0"/>
        <v>64000</v>
      </c>
      <c r="H8" s="21"/>
      <c r="I8" s="76">
        <f t="shared" si="1"/>
        <v>-64000</v>
      </c>
    </row>
    <row r="9" spans="1:11" ht="15.75" customHeight="1">
      <c r="A9" s="4"/>
      <c r="B9" s="71" t="s">
        <v>123</v>
      </c>
      <c r="C9" s="19">
        <f>VLOOKUP($B9,Setup!$B$29:$G$40,2,0)</f>
        <v>0</v>
      </c>
      <c r="D9" s="8"/>
      <c r="E9" s="73">
        <f>VLOOKUP($B9,Setup!$B$29:$G$40,5,0)</f>
        <v>0</v>
      </c>
      <c r="F9" s="74">
        <f>VLOOKUP($B9,Setup!$B$29:$G$40,4,0)</f>
        <v>0</v>
      </c>
      <c r="G9" s="74">
        <f t="shared" si="0"/>
        <v>0</v>
      </c>
      <c r="H9" s="21"/>
      <c r="I9" s="76">
        <f t="shared" si="1"/>
        <v>0</v>
      </c>
    </row>
    <row r="10" spans="1:11" ht="15.75" customHeight="1">
      <c r="A10" s="4"/>
      <c r="B10" s="71" t="s">
        <v>124</v>
      </c>
      <c r="C10" s="19">
        <f>VLOOKUP($B10,Setup!$B$29:$G$40,2,0)</f>
        <v>0</v>
      </c>
      <c r="D10" s="8"/>
      <c r="E10" s="73">
        <f>VLOOKUP($B10,Setup!$B$29:$G$40,5,0)</f>
        <v>0</v>
      </c>
      <c r="F10" s="74">
        <f>VLOOKUP($B10,Setup!$B$29:$G$40,4,0)</f>
        <v>0</v>
      </c>
      <c r="G10" s="74">
        <f t="shared" si="0"/>
        <v>0</v>
      </c>
      <c r="H10" s="21"/>
      <c r="I10" s="76">
        <f t="shared" si="1"/>
        <v>0</v>
      </c>
    </row>
    <row r="11" spans="1:11" ht="15.75" customHeight="1">
      <c r="A11" s="4"/>
      <c r="B11" s="71" t="s">
        <v>125</v>
      </c>
      <c r="C11" s="19">
        <f>VLOOKUP($B11,Setup!$B$29:$G$40,2,0)</f>
        <v>0</v>
      </c>
      <c r="D11" s="8"/>
      <c r="E11" s="73">
        <f>VLOOKUP($B11,Setup!$B$29:$G$40,5,0)</f>
        <v>0</v>
      </c>
      <c r="F11" s="74">
        <f>VLOOKUP($B11,Setup!$B$29:$G$40,4,0)</f>
        <v>0</v>
      </c>
      <c r="G11" s="74">
        <f t="shared" si="0"/>
        <v>0</v>
      </c>
      <c r="H11" s="21"/>
      <c r="I11" s="76">
        <f t="shared" si="1"/>
        <v>0</v>
      </c>
    </row>
    <row r="12" spans="1:11" ht="15.75" customHeight="1">
      <c r="A12" s="4"/>
      <c r="B12" s="71" t="s">
        <v>126</v>
      </c>
      <c r="C12" s="19">
        <f>VLOOKUP($B12,Setup!$B$29:$G$40,2,0)</f>
        <v>0</v>
      </c>
      <c r="D12" s="8"/>
      <c r="E12" s="73">
        <f>VLOOKUP($B12,Setup!$B$29:$G$40,5,0)</f>
        <v>0</v>
      </c>
      <c r="F12" s="74">
        <f>VLOOKUP($B12,Setup!$B$29:$G$40,4,0)</f>
        <v>0</v>
      </c>
      <c r="G12" s="74">
        <f t="shared" si="0"/>
        <v>0</v>
      </c>
      <c r="H12" s="21"/>
      <c r="I12" s="76">
        <f t="shared" si="1"/>
        <v>0</v>
      </c>
    </row>
    <row r="13" spans="1:11" ht="15.75" customHeight="1">
      <c r="A13" s="4"/>
      <c r="B13" s="71" t="s">
        <v>127</v>
      </c>
      <c r="C13" s="19">
        <f>VLOOKUP($B13,Setup!$B$29:$G$40,2,0)</f>
        <v>0</v>
      </c>
      <c r="D13" s="8"/>
      <c r="E13" s="73">
        <f>VLOOKUP($B13,Setup!$B$29:$G$40,5,0)</f>
        <v>0</v>
      </c>
      <c r="F13" s="74">
        <f>VLOOKUP($B13,Setup!$B$29:$G$40,4,0)</f>
        <v>0</v>
      </c>
      <c r="G13" s="74">
        <f t="shared" si="0"/>
        <v>0</v>
      </c>
      <c r="H13" s="21"/>
      <c r="I13" s="76">
        <f t="shared" si="1"/>
        <v>0</v>
      </c>
    </row>
    <row r="14" spans="1:11" ht="15.75" customHeight="1">
      <c r="A14" s="4"/>
      <c r="B14" s="71" t="s">
        <v>128</v>
      </c>
      <c r="C14" s="19">
        <f>VLOOKUP($B14,Setup!$B$29:$G$40,2,0)</f>
        <v>0</v>
      </c>
      <c r="D14" s="8"/>
      <c r="E14" s="73">
        <f>VLOOKUP($B14,Setup!$B$29:$G$40,5,0)</f>
        <v>0</v>
      </c>
      <c r="F14" s="74">
        <f>VLOOKUP($B14,Setup!$B$29:$G$40,4,0)</f>
        <v>0</v>
      </c>
      <c r="G14" s="74">
        <f t="shared" si="0"/>
        <v>0</v>
      </c>
      <c r="H14" s="21"/>
      <c r="I14" s="76">
        <f t="shared" si="1"/>
        <v>0</v>
      </c>
    </row>
    <row r="15" spans="1:11" ht="15.75" customHeight="1">
      <c r="A15" s="4"/>
      <c r="B15" s="71" t="s">
        <v>129</v>
      </c>
      <c r="C15" s="19">
        <f>VLOOKUP($B15,Setup!$B$29:$G$40,2,0)</f>
        <v>0</v>
      </c>
      <c r="D15" s="8"/>
      <c r="E15" s="73">
        <f>VLOOKUP($B15,Setup!$B$29:$G$40,5,0)</f>
        <v>0</v>
      </c>
      <c r="F15" s="74">
        <f>VLOOKUP($B15,Setup!$B$29:$G$40,4,0)</f>
        <v>0</v>
      </c>
      <c r="G15" s="74">
        <f t="shared" si="0"/>
        <v>0</v>
      </c>
      <c r="H15" s="21"/>
      <c r="I15" s="76">
        <f t="shared" si="1"/>
        <v>0</v>
      </c>
    </row>
    <row r="16" spans="1:11" ht="15.75" customHeight="1">
      <c r="A16" s="4"/>
      <c r="B16" s="71" t="s">
        <v>130</v>
      </c>
      <c r="C16" s="19">
        <f>VLOOKUP($B16,Setup!$B$29:$G$40,2,0)</f>
        <v>0</v>
      </c>
      <c r="D16" s="8"/>
      <c r="E16" s="73">
        <f>VLOOKUP($B16,Setup!$B$29:$G$40,5,0)</f>
        <v>0</v>
      </c>
      <c r="F16" s="74">
        <f>VLOOKUP($B16,Setup!$B$29:$G$40,4,0)</f>
        <v>0</v>
      </c>
      <c r="G16" s="74">
        <f t="shared" si="0"/>
        <v>0</v>
      </c>
      <c r="H16" s="21"/>
      <c r="I16" s="76">
        <f t="shared" si="1"/>
        <v>0</v>
      </c>
    </row>
    <row r="17" spans="1:9" ht="15.75" customHeight="1">
      <c r="A17" s="4"/>
      <c r="B17" s="71" t="s">
        <v>131</v>
      </c>
      <c r="C17" s="19">
        <f>VLOOKUP($B17,Setup!$B$29:$G$40,2,0)</f>
        <v>0</v>
      </c>
      <c r="D17" s="8"/>
      <c r="E17" s="73">
        <f>VLOOKUP($B17,Setup!$B$29:$G$40,5,0)</f>
        <v>0</v>
      </c>
      <c r="F17" s="74">
        <f>VLOOKUP($B17,Setup!$B$29:$G$40,4,0)</f>
        <v>0</v>
      </c>
      <c r="G17" s="74">
        <f t="shared" si="0"/>
        <v>0</v>
      </c>
      <c r="H17" s="21"/>
      <c r="I17" s="76">
        <f t="shared" si="1"/>
        <v>0</v>
      </c>
    </row>
    <row r="18" spans="1:9" ht="15.75" customHeight="1">
      <c r="A18" s="4"/>
      <c r="B18" s="25" t="s">
        <v>180</v>
      </c>
      <c r="C18" s="26"/>
      <c r="D18" s="26"/>
      <c r="E18" s="26"/>
      <c r="F18" s="26"/>
      <c r="G18" s="28">
        <f t="shared" ref="G18:H18" si="2">SUM(G6:G17)</f>
        <v>68625</v>
      </c>
      <c r="H18" s="28">
        <f t="shared" si="2"/>
        <v>0</v>
      </c>
      <c r="I18" s="86">
        <f t="shared" si="1"/>
        <v>-68625</v>
      </c>
    </row>
    <row r="22" spans="1:9" ht="15.75" customHeight="1">
      <c r="B22" s="14" t="s">
        <v>181</v>
      </c>
      <c r="C22" s="15"/>
      <c r="D22" s="17"/>
      <c r="E22" s="17" t="s">
        <v>11</v>
      </c>
      <c r="F22" s="17" t="s">
        <v>14</v>
      </c>
      <c r="G22" s="17" t="s">
        <v>13</v>
      </c>
      <c r="H22" s="17" t="s">
        <v>15</v>
      </c>
      <c r="I22" s="17" t="s">
        <v>16</v>
      </c>
    </row>
    <row r="23" spans="1:9" ht="15.75" customHeight="1">
      <c r="B23" s="71" t="s">
        <v>114</v>
      </c>
      <c r="C23" s="19" t="str">
        <f>VLOOKUP($B23,Setup!$B$47:$G$58,2,0)</f>
        <v>Title Sponsor</v>
      </c>
      <c r="D23" s="32"/>
      <c r="E23" s="73">
        <f>VLOOKUP($B23,Setup!$B$47:$G$58,6,0)</f>
        <v>1</v>
      </c>
      <c r="F23" s="74">
        <f>VLOOKUP($B23,Setup!$B$47:$G$58,5,0)</f>
        <v>20000</v>
      </c>
      <c r="G23" s="35">
        <f t="shared" ref="G23:G34" si="3">E23*F23</f>
        <v>20000</v>
      </c>
      <c r="H23" s="21"/>
      <c r="I23" s="76">
        <f t="shared" ref="I23:I35" si="4">H23-G23</f>
        <v>-20000</v>
      </c>
    </row>
    <row r="24" spans="1:9" ht="15.75" customHeight="1">
      <c r="B24" s="71" t="s">
        <v>120</v>
      </c>
      <c r="C24" s="19" t="str">
        <f>VLOOKUP($B24,Setup!$B$47:$G$58,2,0)</f>
        <v>Gold Sponsor</v>
      </c>
      <c r="D24" s="32"/>
      <c r="E24" s="73">
        <f>VLOOKUP($B24,Setup!$B$47:$G$58,6,0)</f>
        <v>2</v>
      </c>
      <c r="F24" s="74">
        <f>VLOOKUP($B24,Setup!$B$47:$G$58,5,0)</f>
        <v>7500</v>
      </c>
      <c r="G24" s="35">
        <f t="shared" si="3"/>
        <v>15000</v>
      </c>
      <c r="H24" s="21"/>
      <c r="I24" s="76">
        <f t="shared" si="4"/>
        <v>-15000</v>
      </c>
    </row>
    <row r="25" spans="1:9" ht="15.75" customHeight="1">
      <c r="B25" s="71" t="s">
        <v>122</v>
      </c>
      <c r="C25" s="19" t="str">
        <f>VLOOKUP($B25,Setup!$B$47:$G$58,2,0)</f>
        <v>Silver Sponsor</v>
      </c>
      <c r="D25" s="32"/>
      <c r="E25" s="73">
        <f>VLOOKUP($B25,Setup!$B$47:$G$58,6,0)</f>
        <v>2</v>
      </c>
      <c r="F25" s="74">
        <f>VLOOKUP($B25,Setup!$B$47:$G$58,5,0)</f>
        <v>5000</v>
      </c>
      <c r="G25" s="35">
        <f t="shared" si="3"/>
        <v>10000</v>
      </c>
      <c r="H25" s="21"/>
      <c r="I25" s="76">
        <f t="shared" si="4"/>
        <v>-10000</v>
      </c>
    </row>
    <row r="26" spans="1:9" ht="15.75" customHeight="1">
      <c r="B26" s="71" t="s">
        <v>123</v>
      </c>
      <c r="C26" s="19" t="str">
        <f>VLOOKUP($B26,Setup!$B$47:$G$58,2,0)</f>
        <v>Bronze Sponsor</v>
      </c>
      <c r="D26" s="32"/>
      <c r="E26" s="73">
        <f>VLOOKUP($B26,Setup!$B$47:$G$58,6,0)</f>
        <v>4</v>
      </c>
      <c r="F26" s="74">
        <f>VLOOKUP($B26,Setup!$B$47:$G$58,5,0)</f>
        <v>2500</v>
      </c>
      <c r="G26" s="35">
        <f t="shared" si="3"/>
        <v>10000</v>
      </c>
      <c r="H26" s="21"/>
      <c r="I26" s="76">
        <f t="shared" si="4"/>
        <v>-10000</v>
      </c>
    </row>
    <row r="27" spans="1:9" ht="15.75" customHeight="1">
      <c r="B27" s="71" t="s">
        <v>124</v>
      </c>
      <c r="C27" s="19" t="str">
        <f>VLOOKUP($B27,Setup!$B$47:$G$58,2,0)</f>
        <v>Technology Sponsor</v>
      </c>
      <c r="D27" s="32"/>
      <c r="E27" s="73">
        <f>VLOOKUP($B27,Setup!$B$47:$G$58,6,0)</f>
        <v>1</v>
      </c>
      <c r="F27" s="74">
        <f>VLOOKUP($B27,Setup!$B$47:$G$58,5,0)</f>
        <v>2000</v>
      </c>
      <c r="G27" s="35">
        <f t="shared" si="3"/>
        <v>2000</v>
      </c>
      <c r="H27" s="21"/>
      <c r="I27" s="76">
        <f t="shared" si="4"/>
        <v>-2000</v>
      </c>
    </row>
    <row r="28" spans="1:9" ht="15.75" customHeight="1">
      <c r="B28" s="71" t="s">
        <v>125</v>
      </c>
      <c r="C28" s="19" t="str">
        <f>VLOOKUP($B28,Setup!$B$47:$G$58,2,0)</f>
        <v>Catering Sponsor</v>
      </c>
      <c r="D28" s="32"/>
      <c r="E28" s="73">
        <f>VLOOKUP($B28,Setup!$B$47:$G$58,6,0)</f>
        <v>1</v>
      </c>
      <c r="F28" s="74">
        <f>VLOOKUP($B28,Setup!$B$47:$G$58,5,0)</f>
        <v>10000</v>
      </c>
      <c r="G28" s="35">
        <f t="shared" si="3"/>
        <v>10000</v>
      </c>
      <c r="H28" s="21"/>
      <c r="I28" s="76">
        <f t="shared" si="4"/>
        <v>-10000</v>
      </c>
    </row>
    <row r="29" spans="1:9" ht="15.75" customHeight="1">
      <c r="B29" s="71" t="s">
        <v>126</v>
      </c>
      <c r="C29" s="19" t="str">
        <f>VLOOKUP($B29,Setup!$B$47:$G$58,2,0)</f>
        <v>Ticketing Sponsor</v>
      </c>
      <c r="D29" s="32"/>
      <c r="E29" s="73">
        <f>VLOOKUP($B29,Setup!$B$47:$G$58,6,0)</f>
        <v>1</v>
      </c>
      <c r="F29" s="74">
        <f>VLOOKUP($B29,Setup!$B$47:$G$58,5,0)</f>
        <v>1500</v>
      </c>
      <c r="G29" s="35">
        <f t="shared" si="3"/>
        <v>1500</v>
      </c>
      <c r="H29" s="21"/>
      <c r="I29" s="76">
        <f t="shared" si="4"/>
        <v>-1500</v>
      </c>
    </row>
    <row r="30" spans="1:9" ht="15.75" customHeight="1">
      <c r="B30" s="71" t="s">
        <v>127</v>
      </c>
      <c r="C30" s="19">
        <f>VLOOKUP($B30,Setup!$B$47:$G$58,2,0)</f>
        <v>0</v>
      </c>
      <c r="D30" s="32"/>
      <c r="E30" s="73">
        <f>VLOOKUP($B30,Setup!$B$47:$G$58,6,0)</f>
        <v>0</v>
      </c>
      <c r="F30" s="74">
        <f>VLOOKUP($B30,Setup!$B$47:$G$58,5,0)</f>
        <v>0</v>
      </c>
      <c r="G30" s="35">
        <f t="shared" si="3"/>
        <v>0</v>
      </c>
      <c r="H30" s="21"/>
      <c r="I30" s="76">
        <f t="shared" si="4"/>
        <v>0</v>
      </c>
    </row>
    <row r="31" spans="1:9" ht="15.75" customHeight="1">
      <c r="B31" s="71" t="s">
        <v>128</v>
      </c>
      <c r="C31" s="19">
        <f>VLOOKUP($B31,Setup!$B$47:$G$58,2,0)</f>
        <v>0</v>
      </c>
      <c r="D31" s="32"/>
      <c r="E31" s="73">
        <f>VLOOKUP($B31,Setup!$B$47:$G$58,6,0)</f>
        <v>0</v>
      </c>
      <c r="F31" s="74">
        <f>VLOOKUP($B31,Setup!$B$47:$G$58,5,0)</f>
        <v>0</v>
      </c>
      <c r="G31" s="35">
        <f t="shared" si="3"/>
        <v>0</v>
      </c>
      <c r="H31" s="21"/>
      <c r="I31" s="76">
        <f t="shared" si="4"/>
        <v>0</v>
      </c>
    </row>
    <row r="32" spans="1:9" ht="15.75" customHeight="1">
      <c r="B32" s="71" t="s">
        <v>129</v>
      </c>
      <c r="C32" s="19">
        <f>VLOOKUP($B32,Setup!$B$47:$G$58,2,0)</f>
        <v>0</v>
      </c>
      <c r="D32" s="32"/>
      <c r="E32" s="73">
        <f>VLOOKUP($B32,Setup!$B$47:$G$58,6,0)</f>
        <v>0</v>
      </c>
      <c r="F32" s="74">
        <f>VLOOKUP($B32,Setup!$B$47:$G$58,5,0)</f>
        <v>0</v>
      </c>
      <c r="G32" s="35">
        <f t="shared" si="3"/>
        <v>0</v>
      </c>
      <c r="H32" s="21"/>
      <c r="I32" s="76">
        <f t="shared" si="4"/>
        <v>0</v>
      </c>
    </row>
    <row r="33" spans="2:9" ht="15.75" customHeight="1">
      <c r="B33" s="71" t="s">
        <v>130</v>
      </c>
      <c r="C33" s="19">
        <f>VLOOKUP($B33,Setup!$B$47:$G$58,2,0)</f>
        <v>0</v>
      </c>
      <c r="D33" s="8"/>
      <c r="E33" s="73">
        <f>VLOOKUP($B33,Setup!$B$47:$G$58,6,0)</f>
        <v>0</v>
      </c>
      <c r="F33" s="74">
        <f>VLOOKUP($B33,Setup!$B$47:$G$58,5,0)</f>
        <v>0</v>
      </c>
      <c r="G33" s="35">
        <f t="shared" si="3"/>
        <v>0</v>
      </c>
      <c r="H33" s="21"/>
      <c r="I33" s="76">
        <f t="shared" si="4"/>
        <v>0</v>
      </c>
    </row>
    <row r="34" spans="2:9" ht="15.75" customHeight="1">
      <c r="B34" s="71" t="s">
        <v>131</v>
      </c>
      <c r="C34" s="19">
        <f>VLOOKUP($B34,Setup!$B$47:$G$58,2,0)</f>
        <v>0</v>
      </c>
      <c r="D34" s="8"/>
      <c r="E34" s="73">
        <f>VLOOKUP($B34,Setup!$B$47:$G$58,6,0)</f>
        <v>0</v>
      </c>
      <c r="F34" s="74">
        <f>VLOOKUP($B34,Setup!$B$47:$G$58,5,0)</f>
        <v>0</v>
      </c>
      <c r="G34" s="35">
        <f t="shared" si="3"/>
        <v>0</v>
      </c>
      <c r="H34" s="21"/>
      <c r="I34" s="76">
        <f t="shared" si="4"/>
        <v>0</v>
      </c>
    </row>
    <row r="35" spans="2:9" ht="15.75" customHeight="1">
      <c r="B35" s="25" t="s">
        <v>182</v>
      </c>
      <c r="C35" s="26"/>
      <c r="D35" s="26"/>
      <c r="E35" s="26"/>
      <c r="F35" s="26"/>
      <c r="G35" s="28">
        <f t="shared" ref="G35:H35" si="5">SUM(G23:G34)</f>
        <v>68500</v>
      </c>
      <c r="H35" s="28">
        <f t="shared" si="5"/>
        <v>0</v>
      </c>
      <c r="I35" s="86">
        <f t="shared" si="4"/>
        <v>-68500</v>
      </c>
    </row>
    <row r="38" spans="2:9" ht="12.75">
      <c r="B38" s="14" t="s">
        <v>183</v>
      </c>
      <c r="C38" s="15"/>
      <c r="D38" s="17"/>
      <c r="E38" s="17" t="s">
        <v>11</v>
      </c>
      <c r="F38" s="17" t="s">
        <v>184</v>
      </c>
      <c r="G38" s="17" t="s">
        <v>13</v>
      </c>
      <c r="H38" s="17" t="s">
        <v>15</v>
      </c>
      <c r="I38" s="17" t="s">
        <v>16</v>
      </c>
    </row>
    <row r="39" spans="2:9" ht="12.75">
      <c r="B39" s="71" t="s">
        <v>114</v>
      </c>
      <c r="C39" s="19" t="str">
        <f>VLOOKUP($B39,Setup!$B$66:$G$77,2,0)</f>
        <v>Live Auction Donated</v>
      </c>
      <c r="D39" s="32"/>
      <c r="E39" s="73">
        <f>VLOOKUP($B39,Setup!$B$66:$G$77,3,0)</f>
        <v>5</v>
      </c>
      <c r="F39" s="74">
        <f>VLOOKUP($B39,Setup!$B$66:$G$77,4,0)-VLOOKUP($B39,Setup!$B$66:$G$77,5,0)</f>
        <v>500</v>
      </c>
      <c r="G39" s="74">
        <f>VLOOKUP($B39,Setup!$B$66:$G$77,6,0)</f>
        <v>2500</v>
      </c>
      <c r="H39" s="21"/>
      <c r="I39" s="76">
        <f t="shared" ref="I39:I50" si="6">H39-G39</f>
        <v>-2500</v>
      </c>
    </row>
    <row r="40" spans="2:9" ht="12.75">
      <c r="B40" s="71" t="s">
        <v>120</v>
      </c>
      <c r="C40" s="19" t="str">
        <f>VLOOKUP($B40,Setup!$B$66:$G$77,2,0)</f>
        <v>Live Auction / Consignment A</v>
      </c>
      <c r="D40" s="32"/>
      <c r="E40" s="73">
        <f>VLOOKUP($B40,Setup!$B$66:$G$77,3,0)</f>
        <v>1</v>
      </c>
      <c r="F40" s="74">
        <f>VLOOKUP($B40,Setup!$B$66:$G$77,4,0)-VLOOKUP($B40,Setup!$B$66:$G$77,5,0)</f>
        <v>2500</v>
      </c>
      <c r="G40" s="74">
        <f>VLOOKUP($B40,Setup!$B$66:$G$77,6,0)</f>
        <v>2500</v>
      </c>
      <c r="H40" s="21"/>
      <c r="I40" s="76">
        <f t="shared" si="6"/>
        <v>-2500</v>
      </c>
    </row>
    <row r="41" spans="2:9" ht="12.75">
      <c r="B41" s="71" t="s">
        <v>122</v>
      </c>
      <c r="C41" s="19" t="str">
        <f>VLOOKUP($B41,Setup!$B$66:$G$77,2,0)</f>
        <v>Live Auction / Consignment B</v>
      </c>
      <c r="D41" s="32"/>
      <c r="E41" s="73">
        <f>VLOOKUP($B41,Setup!$B$66:$G$77,3,0)</f>
        <v>2</v>
      </c>
      <c r="F41" s="74">
        <f>VLOOKUP($B41,Setup!$B$66:$G$77,4,0)-VLOOKUP($B41,Setup!$B$66:$G$77,5,0)</f>
        <v>500</v>
      </c>
      <c r="G41" s="74">
        <f>VLOOKUP($B41,Setup!$B$66:$G$77,6,0)</f>
        <v>1000</v>
      </c>
      <c r="H41" s="21"/>
      <c r="I41" s="76">
        <f t="shared" si="6"/>
        <v>-1000</v>
      </c>
    </row>
    <row r="42" spans="2:9" ht="12.75">
      <c r="B42" s="71" t="s">
        <v>123</v>
      </c>
      <c r="C42" s="19" t="str">
        <f>VLOOKUP($B42,Setup!$B$66:$G$77,2,0)</f>
        <v>Live Auction / Consignment C</v>
      </c>
      <c r="D42" s="32"/>
      <c r="E42" s="73">
        <f>VLOOKUP($B42,Setup!$B$66:$G$77,3,0)</f>
        <v>1</v>
      </c>
      <c r="F42" s="74">
        <f>VLOOKUP($B42,Setup!$B$66:$G$77,4,0)-VLOOKUP($B42,Setup!$B$66:$G$77,5,0)</f>
        <v>2000</v>
      </c>
      <c r="G42" s="74">
        <f>VLOOKUP($B42,Setup!$B$66:$G$77,6,0)</f>
        <v>2000</v>
      </c>
      <c r="H42" s="21"/>
      <c r="I42" s="76">
        <f t="shared" si="6"/>
        <v>-2000</v>
      </c>
    </row>
    <row r="43" spans="2:9" ht="12.75">
      <c r="B43" s="71" t="s">
        <v>124</v>
      </c>
      <c r="C43" s="19" t="str">
        <f>VLOOKUP($B43,Setup!$B$66:$G$77,2,0)</f>
        <v>Live Auction Consignment D</v>
      </c>
      <c r="D43" s="32"/>
      <c r="E43" s="73">
        <f>VLOOKUP($B43,Setup!$B$66:$G$77,3,0)</f>
        <v>0</v>
      </c>
      <c r="F43" s="74">
        <f>VLOOKUP($B43,Setup!$B$66:$G$77,4,0)-VLOOKUP($B43,Setup!$B$66:$G$77,5,0)</f>
        <v>0</v>
      </c>
      <c r="G43" s="74">
        <f>VLOOKUP($B43,Setup!$B$66:$G$77,6,0)</f>
        <v>0</v>
      </c>
      <c r="H43" s="21"/>
      <c r="I43" s="76">
        <f t="shared" si="6"/>
        <v>0</v>
      </c>
    </row>
    <row r="44" spans="2:9" ht="12.75">
      <c r="B44" s="71" t="s">
        <v>125</v>
      </c>
      <c r="C44" s="19" t="str">
        <f>VLOOKUP($B44,Setup!$B$66:$G$77,2,0)</f>
        <v>Live Auction Consignment E</v>
      </c>
      <c r="D44" s="32"/>
      <c r="E44" s="73">
        <f>VLOOKUP($B44,Setup!$B$66:$G$77,3,0)</f>
        <v>0</v>
      </c>
      <c r="F44" s="74">
        <f>VLOOKUP($B44,Setup!$B$66:$G$77,4,0)-VLOOKUP($B44,Setup!$B$66:$G$77,5,0)</f>
        <v>0</v>
      </c>
      <c r="G44" s="74">
        <f>VLOOKUP($B44,Setup!$B$66:$G$77,6,0)</f>
        <v>0</v>
      </c>
      <c r="H44" s="21"/>
      <c r="I44" s="76">
        <f t="shared" si="6"/>
        <v>0</v>
      </c>
    </row>
    <row r="45" spans="2:9" ht="12.75">
      <c r="B45" s="71" t="s">
        <v>126</v>
      </c>
      <c r="C45" s="19" t="str">
        <f>VLOOKUP($B45,Setup!$B$66:$G$77,2,0)</f>
        <v>Live Auction Consignment F</v>
      </c>
      <c r="D45" s="32"/>
      <c r="E45" s="73">
        <f>VLOOKUP($B45,Setup!$B$66:$G$77,3,0)</f>
        <v>0</v>
      </c>
      <c r="F45" s="74">
        <f>VLOOKUP($B45,Setup!$B$66:$G$77,4,0)-VLOOKUP($B45,Setup!$B$66:$G$77,5,0)</f>
        <v>0</v>
      </c>
      <c r="G45" s="74">
        <f>VLOOKUP($B45,Setup!$B$66:$G$77,6,0)</f>
        <v>0</v>
      </c>
      <c r="H45" s="21"/>
      <c r="I45" s="76">
        <f t="shared" si="6"/>
        <v>0</v>
      </c>
    </row>
    <row r="46" spans="2:9" ht="12.75">
      <c r="B46" s="71" t="s">
        <v>127</v>
      </c>
      <c r="C46" s="19" t="str">
        <f>VLOOKUP($B46,Setup!$B$66:$G$77,2,0)</f>
        <v>Live Auction Consignment G</v>
      </c>
      <c r="D46" s="32"/>
      <c r="E46" s="73">
        <f>VLOOKUP($B46,Setup!$B$66:$G$77,3,0)</f>
        <v>0</v>
      </c>
      <c r="F46" s="74">
        <f>VLOOKUP($B46,Setup!$B$66:$G$77,4,0)-VLOOKUP($B46,Setup!$B$66:$G$77,5,0)</f>
        <v>0</v>
      </c>
      <c r="G46" s="74">
        <f>VLOOKUP($B46,Setup!$B$66:$G$77,6,0)</f>
        <v>0</v>
      </c>
      <c r="H46" s="21"/>
      <c r="I46" s="76">
        <f t="shared" si="6"/>
        <v>0</v>
      </c>
    </row>
    <row r="47" spans="2:9" ht="12.75">
      <c r="B47" s="71" t="s">
        <v>128</v>
      </c>
      <c r="C47" s="19" t="str">
        <f>VLOOKUP($B47,Setup!$B$66:$G$77,2,0)</f>
        <v>Live Auction Games (e.g. HoT)</v>
      </c>
      <c r="D47" s="32"/>
      <c r="E47" s="73">
        <f>VLOOKUP($B47,Setup!$B$66:$G$77,3,0)</f>
        <v>0</v>
      </c>
      <c r="F47" s="74">
        <f>VLOOKUP($B47,Setup!$B$66:$G$77,4,0)-VLOOKUP($B47,Setup!$B$66:$G$77,5,0)</f>
        <v>0</v>
      </c>
      <c r="G47" s="74">
        <f>VLOOKUP($B47,Setup!$B$66:$G$77,6,0)</f>
        <v>0</v>
      </c>
      <c r="H47" s="21"/>
      <c r="I47" s="76">
        <f t="shared" si="6"/>
        <v>0</v>
      </c>
    </row>
    <row r="48" spans="2:9" ht="12.75">
      <c r="B48" s="71" t="s">
        <v>129</v>
      </c>
      <c r="C48" s="19" t="str">
        <f>VLOOKUP($B48,Setup!$B$66:$G$77,2,0)</f>
        <v>For Sale Items (Raffle)</v>
      </c>
      <c r="D48" s="8"/>
      <c r="E48" s="73">
        <f>VLOOKUP($B48,Setup!$B$66:$G$77,3,0)</f>
        <v>50</v>
      </c>
      <c r="F48" s="74">
        <f>VLOOKUP($B48,Setup!$B$66:$G$77,4,0)-VLOOKUP($B48,Setup!$B$66:$G$77,5,0)</f>
        <v>150</v>
      </c>
      <c r="G48" s="74">
        <f>VLOOKUP($B48,Setup!$B$66:$G$77,6,0)</f>
        <v>7500</v>
      </c>
      <c r="H48" s="21"/>
      <c r="I48" s="76">
        <f t="shared" si="6"/>
        <v>-7500</v>
      </c>
    </row>
    <row r="49" spans="2:9" ht="12.75">
      <c r="B49" s="71" t="s">
        <v>130</v>
      </c>
      <c r="C49" s="19" t="str">
        <f>VLOOKUP($B49,Setup!$B$66:$G$77,2,0)</f>
        <v>For Sale Items (Game / Wine Pull)</v>
      </c>
      <c r="D49" s="8"/>
      <c r="E49" s="73">
        <f>VLOOKUP($B49,Setup!$B$66:$G$77,3,0)</f>
        <v>50</v>
      </c>
      <c r="F49" s="74">
        <f>VLOOKUP($B49,Setup!$B$66:$G$77,4,0)-VLOOKUP($B49,Setup!$B$66:$G$77,5,0)</f>
        <v>15</v>
      </c>
      <c r="G49" s="74">
        <f>VLOOKUP($B49,Setup!$B$66:$G$77,6,0)</f>
        <v>750</v>
      </c>
      <c r="H49" s="21"/>
      <c r="I49" s="76">
        <f t="shared" si="6"/>
        <v>-750</v>
      </c>
    </row>
    <row r="50" spans="2:9" ht="12.75">
      <c r="B50" s="71" t="s">
        <v>131</v>
      </c>
      <c r="C50" s="19">
        <f>VLOOKUP($B50,Setup!$B$66:$G$77,2,0)</f>
        <v>0</v>
      </c>
      <c r="D50" s="32"/>
      <c r="E50" s="73">
        <f>VLOOKUP($B50,Setup!$B$66:$G$77,3,0)</f>
        <v>0</v>
      </c>
      <c r="F50" s="74">
        <f>VLOOKUP($B50,Setup!$B$66:$G$77,4,0)-VLOOKUP($B50,Setup!$B$66:$G$77,5,0)</f>
        <v>0</v>
      </c>
      <c r="G50" s="74">
        <f>VLOOKUP($B50,Setup!$B$66:$G$77,6,0)</f>
        <v>0</v>
      </c>
      <c r="H50" s="21"/>
      <c r="I50" s="76">
        <f t="shared" si="6"/>
        <v>0</v>
      </c>
    </row>
    <row r="51" spans="2:9" ht="12.75">
      <c r="B51" s="71"/>
      <c r="C51" s="19"/>
      <c r="D51" s="87"/>
      <c r="E51" s="88"/>
      <c r="F51" s="88"/>
      <c r="G51" s="89"/>
      <c r="H51" s="89"/>
      <c r="I51" s="76"/>
    </row>
    <row r="52" spans="2:9" ht="12.75">
      <c r="B52" s="90" t="s">
        <v>185</v>
      </c>
      <c r="C52" s="41"/>
      <c r="D52" s="91" t="s">
        <v>186</v>
      </c>
      <c r="E52" s="92" t="s">
        <v>187</v>
      </c>
      <c r="F52" s="92" t="s">
        <v>188</v>
      </c>
      <c r="G52" s="93" t="s">
        <v>13</v>
      </c>
      <c r="H52" s="93" t="s">
        <v>15</v>
      </c>
      <c r="I52" s="94" t="e">
        <f t="shared" ref="I52:I54" si="7">H52-G52</f>
        <v>#VALUE!</v>
      </c>
    </row>
    <row r="53" spans="2:9" ht="12.75">
      <c r="B53" s="71" t="s">
        <v>167</v>
      </c>
      <c r="C53" s="19" t="str">
        <f>VLOOKUP($B53,Setup!$B$66:$G$80,2,0)</f>
        <v>Silent Auction Items</v>
      </c>
      <c r="D53" s="19">
        <f>VLOOKUP($B53,Setup!$B$66:$G$80,3,0)</f>
        <v>5</v>
      </c>
      <c r="E53" s="74">
        <f>VLOOKUP($B53,Setup!$B$66:$G$80,4,0)</f>
        <v>500</v>
      </c>
      <c r="F53" s="95">
        <f>VLOOKUP($B53,Setup!$B$66:$G$80,5,0)</f>
        <v>0.8</v>
      </c>
      <c r="G53" s="74">
        <f>VLOOKUP($B53,Setup!$B$66:$G$80,6,0)</f>
        <v>400</v>
      </c>
      <c r="H53" s="21"/>
      <c r="I53" s="76">
        <f t="shared" si="7"/>
        <v>-400</v>
      </c>
    </row>
    <row r="54" spans="2:9" ht="12.75">
      <c r="B54" s="25" t="s">
        <v>189</v>
      </c>
      <c r="C54" s="26"/>
      <c r="D54" s="26"/>
      <c r="E54" s="26"/>
      <c r="F54" s="26"/>
      <c r="G54" s="28">
        <f t="shared" ref="G54:H54" si="8">SUM(G39:G50)+G53</f>
        <v>16650</v>
      </c>
      <c r="H54" s="28">
        <f t="shared" si="8"/>
        <v>0</v>
      </c>
      <c r="I54" s="86">
        <f t="shared" si="7"/>
        <v>-16650</v>
      </c>
    </row>
    <row r="57" spans="2:9" ht="12.75">
      <c r="B57" s="14" t="s">
        <v>190</v>
      </c>
      <c r="C57" s="15"/>
      <c r="D57" s="17"/>
      <c r="E57" s="17" t="s">
        <v>11</v>
      </c>
      <c r="F57" s="17" t="s">
        <v>191</v>
      </c>
      <c r="G57" s="17" t="s">
        <v>13</v>
      </c>
      <c r="H57" s="17" t="s">
        <v>15</v>
      </c>
      <c r="I57" s="17" t="s">
        <v>16</v>
      </c>
    </row>
    <row r="58" spans="2:9" ht="12.75">
      <c r="B58" s="71" t="s">
        <v>114</v>
      </c>
      <c r="C58" s="96">
        <f>VLOOKUP($B58,Setup!$B$89:$G$100,2,0)</f>
        <v>10000</v>
      </c>
      <c r="D58" s="32"/>
      <c r="E58" s="32">
        <f>VLOOKUP($B58,Setup!$B$89:$G$100,5,0)</f>
        <v>0</v>
      </c>
      <c r="F58" s="97">
        <f>VLOOKUP($B58,Setup!$B$89:$G$100,3,0)</f>
        <v>10000</v>
      </c>
      <c r="G58" s="74">
        <f t="shared" ref="G58:G69" si="9">E58*F58</f>
        <v>0</v>
      </c>
      <c r="H58" s="21"/>
      <c r="I58" s="76">
        <f t="shared" ref="I58:I70" si="10">H58-G58</f>
        <v>0</v>
      </c>
    </row>
    <row r="59" spans="2:9" ht="12.75">
      <c r="B59" s="71" t="s">
        <v>120</v>
      </c>
      <c r="C59" s="96">
        <f>VLOOKUP($B59,Setup!$B$89:$G$100,2,0)</f>
        <v>5000</v>
      </c>
      <c r="D59" s="32"/>
      <c r="E59" s="32">
        <f>VLOOKUP($B59,Setup!$B$89:$G$100,5,0)</f>
        <v>0</v>
      </c>
      <c r="F59" s="97">
        <f>VLOOKUP($B59,Setup!$B$89:$G$100,3,0)</f>
        <v>5000</v>
      </c>
      <c r="G59" s="74">
        <f t="shared" si="9"/>
        <v>0</v>
      </c>
      <c r="H59" s="21"/>
      <c r="I59" s="76">
        <f t="shared" si="10"/>
        <v>0</v>
      </c>
    </row>
    <row r="60" spans="2:9" ht="12.75">
      <c r="B60" s="71" t="s">
        <v>122</v>
      </c>
      <c r="C60" s="96">
        <f>VLOOKUP($B60,Setup!$B$89:$G$100,2,0)</f>
        <v>2500</v>
      </c>
      <c r="D60" s="32"/>
      <c r="E60" s="32">
        <f>VLOOKUP($B60,Setup!$B$89:$G$100,5,0)</f>
        <v>0</v>
      </c>
      <c r="F60" s="97">
        <f>VLOOKUP($B60,Setup!$B$89:$G$100,3,0)</f>
        <v>2500</v>
      </c>
      <c r="G60" s="74">
        <f t="shared" si="9"/>
        <v>0</v>
      </c>
      <c r="H60" s="21"/>
      <c r="I60" s="76">
        <f t="shared" si="10"/>
        <v>0</v>
      </c>
    </row>
    <row r="61" spans="2:9" ht="12.75">
      <c r="B61" s="71" t="s">
        <v>123</v>
      </c>
      <c r="C61" s="96">
        <f>VLOOKUP($B61,Setup!$B$89:$G$100,2,0)</f>
        <v>1000</v>
      </c>
      <c r="D61" s="32"/>
      <c r="E61" s="32">
        <f>VLOOKUP($B61,Setup!$B$89:$G$100,5,0)</f>
        <v>5</v>
      </c>
      <c r="F61" s="97">
        <f>VLOOKUP($B61,Setup!$B$89:$G$100,3,0)</f>
        <v>1000</v>
      </c>
      <c r="G61" s="74">
        <f t="shared" si="9"/>
        <v>5000</v>
      </c>
      <c r="H61" s="21"/>
      <c r="I61" s="76">
        <f t="shared" si="10"/>
        <v>-5000</v>
      </c>
    </row>
    <row r="62" spans="2:9" ht="12.75">
      <c r="B62" s="71" t="s">
        <v>124</v>
      </c>
      <c r="C62" s="96">
        <f>VLOOKUP($B62,Setup!$B$89:$G$100,2,0)</f>
        <v>750</v>
      </c>
      <c r="D62" s="32"/>
      <c r="E62" s="32">
        <f>VLOOKUP($B62,Setup!$B$89:$G$100,5,0)</f>
        <v>2</v>
      </c>
      <c r="F62" s="97">
        <f>VLOOKUP($B62,Setup!$B$89:$G$100,3,0)</f>
        <v>750</v>
      </c>
      <c r="G62" s="74">
        <f t="shared" si="9"/>
        <v>1500</v>
      </c>
      <c r="H62" s="21"/>
      <c r="I62" s="76">
        <f t="shared" si="10"/>
        <v>-1500</v>
      </c>
    </row>
    <row r="63" spans="2:9" ht="12.75">
      <c r="B63" s="71" t="s">
        <v>125</v>
      </c>
      <c r="C63" s="96">
        <f>VLOOKUP($B63,Setup!$B$89:$G$100,2,0)</f>
        <v>500</v>
      </c>
      <c r="D63" s="32"/>
      <c r="E63" s="32">
        <f>VLOOKUP($B63,Setup!$B$89:$G$100,5,0)</f>
        <v>10</v>
      </c>
      <c r="F63" s="97">
        <f>VLOOKUP($B63,Setup!$B$89:$G$100,3,0)</f>
        <v>500</v>
      </c>
      <c r="G63" s="74">
        <f t="shared" si="9"/>
        <v>5000</v>
      </c>
      <c r="H63" s="21"/>
      <c r="I63" s="76">
        <f t="shared" si="10"/>
        <v>-5000</v>
      </c>
    </row>
    <row r="64" spans="2:9" ht="12.75">
      <c r="B64" s="71" t="s">
        <v>126</v>
      </c>
      <c r="C64" s="96">
        <f>VLOOKUP($B64,Setup!$B$89:$G$100,2,0)</f>
        <v>250</v>
      </c>
      <c r="D64" s="32"/>
      <c r="E64" s="32">
        <f>VLOOKUP($B64,Setup!$B$89:$G$100,5,0)</f>
        <v>15</v>
      </c>
      <c r="F64" s="97">
        <f>VLOOKUP($B64,Setup!$B$89:$G$100,3,0)</f>
        <v>250</v>
      </c>
      <c r="G64" s="74">
        <f t="shared" si="9"/>
        <v>3750</v>
      </c>
      <c r="H64" s="21"/>
      <c r="I64" s="76">
        <f t="shared" si="10"/>
        <v>-3750</v>
      </c>
    </row>
    <row r="65" spans="2:9" ht="12.75">
      <c r="B65" s="71" t="s">
        <v>127</v>
      </c>
      <c r="C65" s="96">
        <f>VLOOKUP($B65,Setup!$B$89:$G$100,2,0)</f>
        <v>100</v>
      </c>
      <c r="D65" s="32"/>
      <c r="E65" s="32">
        <f>VLOOKUP($B65,Setup!$B$89:$G$100,5,0)</f>
        <v>40</v>
      </c>
      <c r="F65" s="97">
        <f>VLOOKUP($B65,Setup!$B$89:$G$100,3,0)</f>
        <v>100</v>
      </c>
      <c r="G65" s="74">
        <f t="shared" si="9"/>
        <v>4000</v>
      </c>
      <c r="H65" s="21"/>
      <c r="I65" s="76">
        <f t="shared" si="10"/>
        <v>-4000</v>
      </c>
    </row>
    <row r="66" spans="2:9" ht="12.75">
      <c r="B66" s="71" t="s">
        <v>128</v>
      </c>
      <c r="C66" s="98" t="str">
        <f>VLOOKUP($B66,Setup!$B$89:$G$100,2,0)</f>
        <v xml:space="preserve">Puzzle </v>
      </c>
      <c r="D66" s="32"/>
      <c r="E66" s="32">
        <f>VLOOKUP($B66,Setup!$B$89:$G$100,5,0)</f>
        <v>60</v>
      </c>
      <c r="F66" s="97">
        <f>VLOOKUP($B66,Setup!$B$89:$G$100,3,0)</f>
        <v>100</v>
      </c>
      <c r="G66" s="74">
        <f t="shared" si="9"/>
        <v>6000</v>
      </c>
      <c r="H66" s="21"/>
      <c r="I66" s="76">
        <f t="shared" si="10"/>
        <v>-6000</v>
      </c>
    </row>
    <row r="67" spans="2:9" ht="12.75">
      <c r="B67" s="71" t="s">
        <v>129</v>
      </c>
      <c r="C67" s="98" t="str">
        <f>VLOOKUP($B67,Setup!$B$89:$G$100,2,0)</f>
        <v>Run Around</v>
      </c>
      <c r="D67" s="32"/>
      <c r="E67" s="32">
        <f>VLOOKUP($B67,Setup!$B$89:$G$100,5,0)</f>
        <v>0</v>
      </c>
      <c r="F67" s="97">
        <f>VLOOKUP($B67,Setup!$B$89:$G$100,3,0)</f>
        <v>100</v>
      </c>
      <c r="G67" s="74">
        <f t="shared" si="9"/>
        <v>0</v>
      </c>
      <c r="H67" s="21"/>
      <c r="I67" s="76">
        <f t="shared" si="10"/>
        <v>0</v>
      </c>
    </row>
    <row r="68" spans="2:9" ht="12.75">
      <c r="B68" s="71" t="s">
        <v>130</v>
      </c>
      <c r="C68" s="98">
        <f>VLOOKUP($B68,Setup!$B$89:$G$100,2,0)</f>
        <v>0</v>
      </c>
      <c r="D68" s="8"/>
      <c r="E68" s="32">
        <f>VLOOKUP($B68,Setup!$B$89:$G$100,5,0)</f>
        <v>0</v>
      </c>
      <c r="F68" s="97">
        <f>VLOOKUP($B68,Setup!$B$89:$G$100,3,0)</f>
        <v>0</v>
      </c>
      <c r="G68" s="74">
        <f t="shared" si="9"/>
        <v>0</v>
      </c>
      <c r="H68" s="21"/>
      <c r="I68" s="76">
        <f t="shared" si="10"/>
        <v>0</v>
      </c>
    </row>
    <row r="69" spans="2:9" ht="12.75">
      <c r="B69" s="71" t="s">
        <v>131</v>
      </c>
      <c r="C69" s="98">
        <f>VLOOKUP($B69,Setup!$B$89:$G$100,2,0)</f>
        <v>0</v>
      </c>
      <c r="D69" s="8"/>
      <c r="E69" s="32">
        <f>VLOOKUP($B69,Setup!$B$89:$G$100,5,0)</f>
        <v>0</v>
      </c>
      <c r="F69" s="97">
        <f>VLOOKUP($B69,Setup!$B$89:$G$100,3,0)</f>
        <v>0</v>
      </c>
      <c r="G69" s="74">
        <f t="shared" si="9"/>
        <v>0</v>
      </c>
      <c r="H69" s="21"/>
      <c r="I69" s="76">
        <f t="shared" si="10"/>
        <v>0</v>
      </c>
    </row>
    <row r="70" spans="2:9" ht="12.75">
      <c r="B70" s="25" t="s">
        <v>192</v>
      </c>
      <c r="C70" s="26"/>
      <c r="D70" s="26"/>
      <c r="E70" s="26"/>
      <c r="F70" s="26"/>
      <c r="G70" s="28">
        <f t="shared" ref="G70:H70" si="11">SUM(G58:G69)</f>
        <v>25250</v>
      </c>
      <c r="H70" s="28">
        <f t="shared" si="11"/>
        <v>0</v>
      </c>
      <c r="I70" s="86">
        <f t="shared" si="10"/>
        <v>-25250</v>
      </c>
    </row>
  </sheetData>
  <conditionalFormatting sqref="I6:I18 I23:I35 I39:I54 I58:I70">
    <cfRule type="cellIs" dxfId="1" priority="1" operator="greaterThanOrEqual">
      <formula>0</formula>
    </cfRule>
  </conditionalFormatting>
  <conditionalFormatting sqref="I6:I18 I23:I35 I39:I54 I58:I70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Setup</vt:lpstr>
      <vt:lpstr>Overview  Summary</vt:lpstr>
      <vt:lpstr>Expenses</vt:lpstr>
      <vt:lpstr>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Stilb</dc:creator>
  <cp:lastModifiedBy>Privo IT</cp:lastModifiedBy>
  <dcterms:created xsi:type="dcterms:W3CDTF">2019-01-07T20:07:33Z</dcterms:created>
  <dcterms:modified xsi:type="dcterms:W3CDTF">2019-01-07T20:07:33Z</dcterms:modified>
</cp:coreProperties>
</file>